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48912212750\Desktop\"/>
    </mc:Choice>
  </mc:AlternateContent>
  <bookViews>
    <workbookView xWindow="30228" yWindow="516" windowWidth="21600" windowHeight="12732" tabRatio="842" activeTab="2"/>
  </bookViews>
  <sheets>
    <sheet name="Lisa 3" sheetId="4" r:id="rId1"/>
    <sheet name="Annuiteetgraafik BIL" sheetId="5" r:id="rId2"/>
    <sheet name="Annuiteetgraafik PP (lisa 6.1)" sheetId="6"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7" i="4" l="1"/>
  <c r="F15" i="4"/>
  <c r="F22" i="4"/>
  <c r="E28" i="4" l="1"/>
  <c r="F24" i="4"/>
  <c r="F17" i="4"/>
  <c r="F16" i="4"/>
  <c r="D15" i="6" l="1"/>
  <c r="E15" i="6"/>
  <c r="F4" i="6"/>
  <c r="F4" i="5"/>
  <c r="E16" i="6"/>
  <c r="E74" i="6"/>
  <c r="E73"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F15" i="6"/>
  <c r="C15" i="6"/>
  <c r="A15" i="6"/>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D8" i="6"/>
  <c r="D9" i="6" s="1"/>
  <c r="M7" i="5"/>
  <c r="D8" i="5"/>
  <c r="D9" i="5" s="1"/>
  <c r="A17"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F27" i="4"/>
  <c r="F26" i="4"/>
  <c r="F25" i="4"/>
  <c r="F16" i="6" l="1"/>
  <c r="F17" i="6" s="1"/>
  <c r="F18" i="6" s="1"/>
  <c r="F19" i="6" s="1"/>
  <c r="F20" i="6" s="1"/>
  <c r="F21" i="6" s="1"/>
  <c r="F22" i="6" s="1"/>
  <c r="F23" i="6" s="1"/>
  <c r="F24" i="6" s="1"/>
  <c r="F25" i="6" s="1"/>
  <c r="F26" i="6" s="1"/>
  <c r="F27" i="6" s="1"/>
  <c r="F28" i="6" s="1"/>
  <c r="F29" i="6" s="1"/>
  <c r="F30" i="6" s="1"/>
  <c r="F31" i="6" s="1"/>
  <c r="F32" i="6" s="1"/>
  <c r="F33" i="6" s="1"/>
  <c r="F34" i="6" s="1"/>
  <c r="F35" i="6" s="1"/>
  <c r="F36" i="6" s="1"/>
  <c r="F37" i="6" s="1"/>
  <c r="F38" i="6" s="1"/>
  <c r="F39" i="6" s="1"/>
  <c r="F40" i="6" s="1"/>
  <c r="F41" i="6" s="1"/>
  <c r="F42" i="6" s="1"/>
  <c r="F43" i="6" s="1"/>
  <c r="F44" i="6" s="1"/>
  <c r="F45" i="6" s="1"/>
  <c r="F46" i="6" s="1"/>
  <c r="F47" i="6" s="1"/>
  <c r="F48" i="6" s="1"/>
  <c r="F49" i="6" s="1"/>
  <c r="F50" i="6" s="1"/>
  <c r="F51" i="6" s="1"/>
  <c r="F52" i="6" s="1"/>
  <c r="F53" i="6" s="1"/>
  <c r="F54" i="6" s="1"/>
  <c r="F55" i="6" s="1"/>
  <c r="F56" i="6" s="1"/>
  <c r="F57" i="6" s="1"/>
  <c r="F58" i="6" s="1"/>
  <c r="F59" i="6" s="1"/>
  <c r="F60" i="6" s="1"/>
  <c r="F61" i="6" s="1"/>
  <c r="F62" i="6" s="1"/>
  <c r="F63" i="6" s="1"/>
  <c r="F64" i="6" s="1"/>
  <c r="F65" i="6" s="1"/>
  <c r="F66" i="6" s="1"/>
  <c r="F67" i="6" s="1"/>
  <c r="F68" i="6" s="1"/>
  <c r="F69" i="6" s="1"/>
  <c r="F70" i="6" s="1"/>
  <c r="F71" i="6" s="1"/>
  <c r="F72" i="6" s="1"/>
  <c r="F73" i="6" s="1"/>
  <c r="F74" i="6" s="1"/>
  <c r="F14" i="4"/>
  <c r="M8" i="5"/>
  <c r="G15" i="6"/>
  <c r="C16" i="6" s="1"/>
  <c r="F28" i="4"/>
  <c r="M4" i="5"/>
  <c r="E10" i="5" s="1"/>
  <c r="M6" i="5"/>
  <c r="M5" i="5"/>
  <c r="E14" i="4" l="1"/>
  <c r="G16" i="6"/>
  <c r="C17" i="6" s="1"/>
  <c r="D16" i="6"/>
  <c r="E12" i="5"/>
  <c r="E11" i="5"/>
  <c r="D17" i="6" l="1"/>
  <c r="G17" i="6"/>
  <c r="C18" i="6" s="1"/>
  <c r="C17" i="5"/>
  <c r="E17" i="5"/>
  <c r="D17" i="5"/>
  <c r="F17" i="5"/>
  <c r="D18" i="6" l="1"/>
  <c r="G18" i="6"/>
  <c r="C19" i="6" s="1"/>
  <c r="F18" i="5"/>
  <c r="F13" i="4"/>
  <c r="G17" i="5"/>
  <c r="C18" i="5" s="1"/>
  <c r="D19" i="6" l="1"/>
  <c r="G19" i="6"/>
  <c r="C20" i="6" s="1"/>
  <c r="F19" i="5"/>
  <c r="E13" i="4"/>
  <c r="D18" i="5"/>
  <c r="E18" i="5" s="1"/>
  <c r="G18" i="5" s="1"/>
  <c r="C19" i="5" s="1"/>
  <c r="E19" i="4" l="1"/>
  <c r="E30" i="4" s="1"/>
  <c r="E31" i="4" s="1"/>
  <c r="E32" i="4" s="1"/>
  <c r="D20" i="6"/>
  <c r="G20" i="6"/>
  <c r="C21" i="6" s="1"/>
  <c r="D19" i="5"/>
  <c r="E19" i="5" s="1"/>
  <c r="G19" i="5" s="1"/>
  <c r="C20" i="5" s="1"/>
  <c r="F20" i="5"/>
  <c r="D21" i="6" l="1"/>
  <c r="G21" i="6"/>
  <c r="C22" i="6" s="1"/>
  <c r="D20" i="5"/>
  <c r="E20" i="5" s="1"/>
  <c r="G20" i="5" s="1"/>
  <c r="C21" i="5" s="1"/>
  <c r="F21" i="5"/>
  <c r="G22" i="6" l="1"/>
  <c r="C23" i="6" s="1"/>
  <c r="D22" i="6"/>
  <c r="D21" i="5"/>
  <c r="E21" i="5" s="1"/>
  <c r="G21" i="5" s="1"/>
  <c r="C22" i="5" s="1"/>
  <c r="F22" i="5"/>
  <c r="D23" i="6" l="1"/>
  <c r="G23" i="6"/>
  <c r="C24" i="6" s="1"/>
  <c r="D22" i="5"/>
  <c r="E22" i="5" s="1"/>
  <c r="G22" i="5" s="1"/>
  <c r="C23" i="5" s="1"/>
  <c r="F23" i="5"/>
  <c r="D24" i="6" l="1"/>
  <c r="G24" i="6"/>
  <c r="C25" i="6" s="1"/>
  <c r="D23" i="5"/>
  <c r="E23" i="5" s="1"/>
  <c r="G23" i="5" s="1"/>
  <c r="C24" i="5" s="1"/>
  <c r="F24" i="5"/>
  <c r="D25" i="6" l="1"/>
  <c r="G25" i="6"/>
  <c r="C26" i="6" s="1"/>
  <c r="D24" i="5"/>
  <c r="E24" i="5" s="1"/>
  <c r="G24" i="5" s="1"/>
  <c r="C25" i="5" s="1"/>
  <c r="F25" i="5"/>
  <c r="G26" i="6" l="1"/>
  <c r="C27" i="6" s="1"/>
  <c r="D26" i="6"/>
  <c r="D25" i="5"/>
  <c r="E25" i="5" s="1"/>
  <c r="G25" i="5" s="1"/>
  <c r="C26" i="5" s="1"/>
  <c r="F26" i="5"/>
  <c r="D27" i="6" l="1"/>
  <c r="G27" i="6"/>
  <c r="C28" i="6" s="1"/>
  <c r="D26" i="5"/>
  <c r="E26" i="5" s="1"/>
  <c r="G26" i="5" s="1"/>
  <c r="C27" i="5" s="1"/>
  <c r="F27" i="5"/>
  <c r="G28" i="6" l="1"/>
  <c r="C29" i="6" s="1"/>
  <c r="D28" i="6"/>
  <c r="D27" i="5"/>
  <c r="E27" i="5" s="1"/>
  <c r="G27" i="5" s="1"/>
  <c r="C28" i="5" s="1"/>
  <c r="F28" i="5"/>
  <c r="D29" i="6" l="1"/>
  <c r="G29" i="6"/>
  <c r="C30" i="6" s="1"/>
  <c r="D28" i="5"/>
  <c r="E28" i="5" s="1"/>
  <c r="G28" i="5" s="1"/>
  <c r="C29" i="5" s="1"/>
  <c r="F29" i="5"/>
  <c r="G30" i="6" l="1"/>
  <c r="C31" i="6" s="1"/>
  <c r="D30" i="6"/>
  <c r="D29" i="5"/>
  <c r="E29" i="5" s="1"/>
  <c r="G29" i="5" s="1"/>
  <c r="C30" i="5" s="1"/>
  <c r="F30" i="5"/>
  <c r="D31" i="6" l="1"/>
  <c r="G31" i="6"/>
  <c r="C32" i="6" s="1"/>
  <c r="D30" i="5"/>
  <c r="E30" i="5" s="1"/>
  <c r="G30" i="5" s="1"/>
  <c r="C31" i="5" s="1"/>
  <c r="F31" i="5"/>
  <c r="D32" i="6" l="1"/>
  <c r="G32" i="6"/>
  <c r="C33" i="6" s="1"/>
  <c r="D31" i="5"/>
  <c r="E31" i="5" s="1"/>
  <c r="G31" i="5" s="1"/>
  <c r="C32" i="5" s="1"/>
  <c r="F32" i="5"/>
  <c r="D33" i="6" l="1"/>
  <c r="G33" i="6"/>
  <c r="C34" i="6" s="1"/>
  <c r="D32" i="5"/>
  <c r="E32" i="5" s="1"/>
  <c r="G32" i="5" s="1"/>
  <c r="C33" i="5" s="1"/>
  <c r="F33" i="5"/>
  <c r="G34" i="6" l="1"/>
  <c r="C35" i="6" s="1"/>
  <c r="D34" i="6"/>
  <c r="D33" i="5"/>
  <c r="E33" i="5" s="1"/>
  <c r="G33" i="5" s="1"/>
  <c r="C34" i="5" s="1"/>
  <c r="F34" i="5"/>
  <c r="D35" i="6" l="1"/>
  <c r="G35" i="6"/>
  <c r="C36" i="6" s="1"/>
  <c r="D34" i="5"/>
  <c r="E34" i="5" s="1"/>
  <c r="G34" i="5" s="1"/>
  <c r="C35" i="5" s="1"/>
  <c r="F35" i="5"/>
  <c r="D36" i="6" l="1"/>
  <c r="G36" i="6"/>
  <c r="C37" i="6" s="1"/>
  <c r="D35" i="5"/>
  <c r="E35" i="5" s="1"/>
  <c r="G35" i="5" s="1"/>
  <c r="C36" i="5" s="1"/>
  <c r="F36" i="5"/>
  <c r="D37" i="6" l="1"/>
  <c r="G37" i="6"/>
  <c r="C38" i="6" s="1"/>
  <c r="D36" i="5"/>
  <c r="E36" i="5" s="1"/>
  <c r="G36" i="5" s="1"/>
  <c r="C37" i="5" s="1"/>
  <c r="F37" i="5"/>
  <c r="D38" i="6" l="1"/>
  <c r="G38" i="6"/>
  <c r="C39" i="6" s="1"/>
  <c r="D37" i="5"/>
  <c r="E37" i="5" s="1"/>
  <c r="G37" i="5" s="1"/>
  <c r="C38" i="5" s="1"/>
  <c r="F38" i="5"/>
  <c r="D39" i="6" l="1"/>
  <c r="G39" i="6"/>
  <c r="C40" i="6" s="1"/>
  <c r="D38" i="5"/>
  <c r="E38" i="5" s="1"/>
  <c r="G38" i="5" s="1"/>
  <c r="C39" i="5" s="1"/>
  <c r="F39" i="5"/>
  <c r="D40" i="6" l="1"/>
  <c r="G40" i="6"/>
  <c r="C41" i="6" s="1"/>
  <c r="D39" i="5"/>
  <c r="E39" i="5" s="1"/>
  <c r="G39" i="5" s="1"/>
  <c r="C40" i="5" s="1"/>
  <c r="F40" i="5"/>
  <c r="D41" i="6" l="1"/>
  <c r="G41" i="6"/>
  <c r="C42" i="6" s="1"/>
  <c r="D40" i="5"/>
  <c r="E40" i="5" s="1"/>
  <c r="G40" i="5" s="1"/>
  <c r="C41" i="5" s="1"/>
  <c r="F41" i="5"/>
  <c r="D42" i="6" l="1"/>
  <c r="G42" i="6"/>
  <c r="C43" i="6" s="1"/>
  <c r="D41" i="5"/>
  <c r="E41" i="5" s="1"/>
  <c r="G41" i="5" s="1"/>
  <c r="C42" i="5" s="1"/>
  <c r="F42" i="5"/>
  <c r="D43" i="6" l="1"/>
  <c r="G43" i="6"/>
  <c r="C44" i="6" s="1"/>
  <c r="D42" i="5"/>
  <c r="E42" i="5" s="1"/>
  <c r="G42" i="5" s="1"/>
  <c r="C43" i="5" s="1"/>
  <c r="F43" i="5"/>
  <c r="D44" i="6" l="1"/>
  <c r="G44" i="6"/>
  <c r="C45" i="6" s="1"/>
  <c r="D43" i="5"/>
  <c r="E43" i="5" s="1"/>
  <c r="G43" i="5" s="1"/>
  <c r="C44" i="5" s="1"/>
  <c r="F44" i="5"/>
  <c r="D45" i="6" l="1"/>
  <c r="G45" i="6"/>
  <c r="C46" i="6" s="1"/>
  <c r="F45" i="5"/>
  <c r="D44" i="5"/>
  <c r="E44" i="5" s="1"/>
  <c r="G44" i="5" s="1"/>
  <c r="C45" i="5" s="1"/>
  <c r="D46" i="6" l="1"/>
  <c r="G46" i="6"/>
  <c r="C47" i="6" s="1"/>
  <c r="D45" i="5"/>
  <c r="E45" i="5" s="1"/>
  <c r="G45" i="5" s="1"/>
  <c r="C46" i="5" s="1"/>
  <c r="F46" i="5"/>
  <c r="D47" i="6" l="1"/>
  <c r="G47" i="6"/>
  <c r="C48" i="6" s="1"/>
  <c r="D46" i="5"/>
  <c r="E46" i="5" s="1"/>
  <c r="G46" i="5" s="1"/>
  <c r="C47" i="5" s="1"/>
  <c r="F47" i="5"/>
  <c r="D48" i="6" l="1"/>
  <c r="G48" i="6"/>
  <c r="C49" i="6" s="1"/>
  <c r="D47" i="5"/>
  <c r="E47" i="5" s="1"/>
  <c r="G47" i="5" s="1"/>
  <c r="C48" i="5" s="1"/>
  <c r="F48" i="5"/>
  <c r="D49" i="6" l="1"/>
  <c r="G49" i="6"/>
  <c r="C50" i="6" s="1"/>
  <c r="D48" i="5"/>
  <c r="E48" i="5" s="1"/>
  <c r="G48" i="5" s="1"/>
  <c r="C49" i="5" s="1"/>
  <c r="F49" i="5"/>
  <c r="D50" i="6" l="1"/>
  <c r="G50" i="6"/>
  <c r="C51" i="6" s="1"/>
  <c r="D49" i="5"/>
  <c r="E49" i="5" s="1"/>
  <c r="G49" i="5" s="1"/>
  <c r="C50" i="5" s="1"/>
  <c r="F50" i="5"/>
  <c r="G51" i="6" l="1"/>
  <c r="C52" i="6" s="1"/>
  <c r="D51" i="6"/>
  <c r="D50" i="5"/>
  <c r="E50" i="5" s="1"/>
  <c r="G50" i="5" s="1"/>
  <c r="C51" i="5" s="1"/>
  <c r="F51" i="5"/>
  <c r="D52" i="6" l="1"/>
  <c r="G52" i="6"/>
  <c r="C53" i="6" s="1"/>
  <c r="D51" i="5"/>
  <c r="E51" i="5" s="1"/>
  <c r="G51" i="5" s="1"/>
  <c r="C52" i="5" s="1"/>
  <c r="F52" i="5"/>
  <c r="D53" i="6" l="1"/>
  <c r="G53" i="6"/>
  <c r="C54" i="6" s="1"/>
  <c r="D52" i="5"/>
  <c r="E52" i="5" s="1"/>
  <c r="G52" i="5" s="1"/>
  <c r="C53" i="5" s="1"/>
  <c r="F53" i="5"/>
  <c r="D54" i="6" l="1"/>
  <c r="G54" i="6"/>
  <c r="C55" i="6" s="1"/>
  <c r="D53" i="5"/>
  <c r="E53" i="5" s="1"/>
  <c r="G53" i="5" s="1"/>
  <c r="C54" i="5" s="1"/>
  <c r="F54" i="5"/>
  <c r="D55" i="6" l="1"/>
  <c r="G55" i="6"/>
  <c r="C56" i="6" s="1"/>
  <c r="D54" i="5"/>
  <c r="E54" i="5" s="1"/>
  <c r="G54" i="5" s="1"/>
  <c r="C55" i="5" s="1"/>
  <c r="F55" i="5"/>
  <c r="D56" i="6" l="1"/>
  <c r="G56" i="6"/>
  <c r="C57" i="6" s="1"/>
  <c r="D55" i="5"/>
  <c r="E55" i="5" s="1"/>
  <c r="G55" i="5" s="1"/>
  <c r="C56" i="5" s="1"/>
  <c r="F56" i="5"/>
  <c r="D57" i="6" l="1"/>
  <c r="G57" i="6"/>
  <c r="C58" i="6" s="1"/>
  <c r="D56" i="5"/>
  <c r="E56" i="5" s="1"/>
  <c r="G56" i="5" s="1"/>
  <c r="C57" i="5" s="1"/>
  <c r="F57" i="5"/>
  <c r="D58" i="6" l="1"/>
  <c r="G58" i="6"/>
  <c r="C59" i="6" s="1"/>
  <c r="D57" i="5"/>
  <c r="E57" i="5" s="1"/>
  <c r="G57" i="5" s="1"/>
  <c r="C58" i="5" s="1"/>
  <c r="F58" i="5"/>
  <c r="D59" i="6" l="1"/>
  <c r="G59" i="6"/>
  <c r="C60" i="6" s="1"/>
  <c r="D58" i="5"/>
  <c r="E58" i="5" s="1"/>
  <c r="G58" i="5" s="1"/>
  <c r="C59" i="5" s="1"/>
  <c r="F59" i="5"/>
  <c r="D60" i="6" l="1"/>
  <c r="G60" i="6"/>
  <c r="C61" i="6" s="1"/>
  <c r="D59" i="5"/>
  <c r="E59" i="5" s="1"/>
  <c r="G59" i="5" s="1"/>
  <c r="C60" i="5" s="1"/>
  <c r="F60" i="5"/>
  <c r="D61" i="6" l="1"/>
  <c r="G61" i="6"/>
  <c r="C62" i="6" s="1"/>
  <c r="D60" i="5"/>
  <c r="E60" i="5" s="1"/>
  <c r="G60" i="5" s="1"/>
  <c r="C61" i="5" s="1"/>
  <c r="F61" i="5"/>
  <c r="D62" i="6" l="1"/>
  <c r="G62" i="6"/>
  <c r="C63" i="6" s="1"/>
  <c r="D61" i="5"/>
  <c r="E61" i="5" s="1"/>
  <c r="G61" i="5" s="1"/>
  <c r="C62" i="5" s="1"/>
  <c r="F62" i="5"/>
  <c r="D63" i="6" l="1"/>
  <c r="G63" i="6"/>
  <c r="C64" i="6" s="1"/>
  <c r="D62" i="5"/>
  <c r="E62" i="5" s="1"/>
  <c r="G62" i="5" s="1"/>
  <c r="C63" i="5" s="1"/>
  <c r="F63" i="5"/>
  <c r="D64" i="6" l="1"/>
  <c r="G64" i="6"/>
  <c r="C65" i="6" s="1"/>
  <c r="D63" i="5"/>
  <c r="E63" i="5" s="1"/>
  <c r="G63" i="5" s="1"/>
  <c r="C64" i="5" s="1"/>
  <c r="F64" i="5"/>
  <c r="G65" i="6" l="1"/>
  <c r="C66" i="6" s="1"/>
  <c r="D65" i="6"/>
  <c r="D64" i="5"/>
  <c r="E64" i="5" s="1"/>
  <c r="G64" i="5" s="1"/>
  <c r="C65" i="5" s="1"/>
  <c r="F65" i="5"/>
  <c r="D66" i="6" l="1"/>
  <c r="G66" i="6"/>
  <c r="C67" i="6" s="1"/>
  <c r="D65" i="5"/>
  <c r="E65" i="5" s="1"/>
  <c r="G65" i="5" s="1"/>
  <c r="C66" i="5" s="1"/>
  <c r="F66" i="5"/>
  <c r="D67" i="6" l="1"/>
  <c r="G67" i="6"/>
  <c r="C68" i="6" s="1"/>
  <c r="D66" i="5"/>
  <c r="E66" i="5" s="1"/>
  <c r="G66" i="5" s="1"/>
  <c r="C67" i="5" s="1"/>
  <c r="F67" i="5"/>
  <c r="D68" i="6" l="1"/>
  <c r="G68" i="6"/>
  <c r="C69" i="6" s="1"/>
  <c r="D67" i="5"/>
  <c r="E67" i="5" s="1"/>
  <c r="G67" i="5" s="1"/>
  <c r="C68" i="5" s="1"/>
  <c r="F68" i="5"/>
  <c r="D69" i="6" l="1"/>
  <c r="G69" i="6"/>
  <c r="C70" i="6" s="1"/>
  <c r="D68" i="5"/>
  <c r="E68" i="5" s="1"/>
  <c r="G68" i="5" s="1"/>
  <c r="C69" i="5" s="1"/>
  <c r="F69" i="5"/>
  <c r="G70" i="6" l="1"/>
  <c r="C71" i="6" s="1"/>
  <c r="D70" i="6"/>
  <c r="D69" i="5"/>
  <c r="E69" i="5" s="1"/>
  <c r="G69" i="5" s="1"/>
  <c r="C70" i="5" s="1"/>
  <c r="F70" i="5"/>
  <c r="G71" i="6" l="1"/>
  <c r="C72" i="6" s="1"/>
  <c r="D71" i="6"/>
  <c r="D70" i="5"/>
  <c r="E70" i="5" s="1"/>
  <c r="G70" i="5" s="1"/>
  <c r="C71" i="5" s="1"/>
  <c r="F71" i="5"/>
  <c r="D72" i="6" l="1"/>
  <c r="G72" i="6"/>
  <c r="C73" i="6" s="1"/>
  <c r="D71" i="5"/>
  <c r="E71" i="5" s="1"/>
  <c r="G71" i="5" s="1"/>
  <c r="C72" i="5" s="1"/>
  <c r="F72" i="5"/>
  <c r="G73" i="6" l="1"/>
  <c r="C74" i="6" s="1"/>
  <c r="D73" i="6"/>
  <c r="D72" i="5"/>
  <c r="E72" i="5" s="1"/>
  <c r="G72" i="5" s="1"/>
  <c r="C73" i="5" s="1"/>
  <c r="F73" i="5"/>
  <c r="G74" i="6" l="1"/>
  <c r="D74" i="6"/>
  <c r="D73" i="5"/>
  <c r="E73" i="5" s="1"/>
  <c r="G73" i="5" s="1"/>
  <c r="C74" i="5" s="1"/>
  <c r="F74" i="5"/>
  <c r="D74" i="5" l="1"/>
  <c r="E74" i="5" s="1"/>
  <c r="G74" i="5" s="1"/>
  <c r="C75" i="5" s="1"/>
  <c r="F75" i="5"/>
  <c r="D75" i="5" l="1"/>
  <c r="E75" i="5" s="1"/>
  <c r="G75" i="5" s="1"/>
  <c r="C76" i="5" s="1"/>
  <c r="F76" i="5"/>
  <c r="F77" i="5" s="1"/>
  <c r="F78" i="5" l="1"/>
  <c r="F79" i="5" s="1"/>
  <c r="F80" i="5" s="1"/>
  <c r="F81" i="5" s="1"/>
  <c r="F82" i="5" s="1"/>
  <c r="F83" i="5" s="1"/>
  <c r="F84" i="5" s="1"/>
  <c r="F85" i="5" s="1"/>
  <c r="F86" i="5" s="1"/>
  <c r="F87" i="5" s="1"/>
  <c r="F88" i="5" s="1"/>
  <c r="F89" i="5" s="1"/>
  <c r="F90" i="5" s="1"/>
  <c r="F91" i="5" s="1"/>
  <c r="F92" i="5" s="1"/>
  <c r="F93" i="5" s="1"/>
  <c r="F94" i="5" s="1"/>
  <c r="F95" i="5" s="1"/>
  <c r="F96" i="5" s="1"/>
  <c r="F97" i="5" s="1"/>
  <c r="F98" i="5" s="1"/>
  <c r="F99" i="5" s="1"/>
  <c r="F100" i="5" s="1"/>
  <c r="F101" i="5" s="1"/>
  <c r="F102" i="5" s="1"/>
  <c r="F103" i="5" s="1"/>
  <c r="F104" i="5" s="1"/>
  <c r="F105" i="5" s="1"/>
  <c r="F106" i="5" s="1"/>
  <c r="F107" i="5" s="1"/>
  <c r="F108" i="5" s="1"/>
  <c r="F109" i="5" s="1"/>
  <c r="F110" i="5" s="1"/>
  <c r="F111" i="5" s="1"/>
  <c r="F112" i="5" s="1"/>
  <c r="F113" i="5" s="1"/>
  <c r="F114" i="5" s="1"/>
  <c r="F115" i="5" s="1"/>
  <c r="F116" i="5" s="1"/>
  <c r="F117" i="5" s="1"/>
  <c r="F118" i="5" s="1"/>
  <c r="F119" i="5" s="1"/>
  <c r="F120" i="5" s="1"/>
  <c r="F121" i="5" s="1"/>
  <c r="F122" i="5" s="1"/>
  <c r="F123" i="5" s="1"/>
  <c r="F124" i="5" s="1"/>
  <c r="F125" i="5" s="1"/>
  <c r="F126" i="5" s="1"/>
  <c r="F127" i="5" s="1"/>
  <c r="F128" i="5" s="1"/>
  <c r="F129" i="5" s="1"/>
  <c r="F130" i="5" s="1"/>
  <c r="F131" i="5" s="1"/>
  <c r="F132" i="5" s="1"/>
  <c r="F133" i="5" s="1"/>
  <c r="F134" i="5" s="1"/>
  <c r="F135" i="5" s="1"/>
  <c r="F136" i="5" s="1"/>
  <c r="D76" i="5"/>
  <c r="E76" i="5" s="1"/>
  <c r="G76" i="5" s="1"/>
  <c r="C77" i="5" s="1"/>
  <c r="D77" i="5" s="1"/>
  <c r="E77" i="5" s="1"/>
  <c r="G77" i="5" s="1"/>
  <c r="C78" i="5" s="1"/>
  <c r="D78" i="5" l="1"/>
  <c r="E78" i="5" s="1"/>
  <c r="G78" i="5" s="1"/>
  <c r="C79" i="5" s="1"/>
  <c r="D79" i="5" s="1"/>
  <c r="E79" i="5" s="1"/>
  <c r="G79" i="5" s="1"/>
  <c r="C80" i="5" s="1"/>
  <c r="D80" i="5" s="1"/>
  <c r="E80" i="5" s="1"/>
  <c r="G80" i="5" s="1"/>
  <c r="C81" i="5" s="1"/>
  <c r="D81" i="5" s="1"/>
  <c r="E81" i="5" s="1"/>
  <c r="G81" i="5" s="1"/>
  <c r="C82" i="5" s="1"/>
  <c r="D82" i="5" s="1"/>
  <c r="E82" i="5" s="1"/>
  <c r="G82" i="5" s="1"/>
  <c r="C83" i="5" s="1"/>
  <c r="F18" i="4"/>
  <c r="F19" i="4" s="1"/>
  <c r="D83" i="5" l="1"/>
  <c r="E83" i="5" s="1"/>
  <c r="G83" i="5" s="1"/>
  <c r="C84" i="5" s="1"/>
  <c r="D84" i="5" s="1"/>
  <c r="E84" i="5" s="1"/>
  <c r="G84" i="5" s="1"/>
  <c r="C85" i="5" s="1"/>
  <c r="D85" i="5" s="1"/>
  <c r="E85" i="5" s="1"/>
  <c r="G85" i="5" s="1"/>
  <c r="C86" i="5" s="1"/>
  <c r="F30" i="4"/>
  <c r="D86" i="5" l="1"/>
  <c r="E86" i="5" s="1"/>
  <c r="G86" i="5" s="1"/>
  <c r="C87" i="5" s="1"/>
  <c r="D87" i="5" s="1"/>
  <c r="E87" i="5" s="1"/>
  <c r="G87" i="5" s="1"/>
  <c r="C88" i="5" s="1"/>
  <c r="D88" i="5" s="1"/>
  <c r="E88" i="5" s="1"/>
  <c r="G88" i="5" s="1"/>
  <c r="C89" i="5" s="1"/>
  <c r="F31" i="4"/>
  <c r="F32" i="4" s="1"/>
  <c r="F34" i="4" s="1"/>
  <c r="F33" i="4"/>
  <c r="D89" i="5" l="1"/>
  <c r="E89" i="5" s="1"/>
  <c r="G89" i="5" s="1"/>
  <c r="C90" i="5" s="1"/>
  <c r="D90" i="5" l="1"/>
  <c r="E90" i="5" s="1"/>
  <c r="G90" i="5" s="1"/>
  <c r="C91" i="5" s="1"/>
  <c r="D91" i="5" s="1"/>
  <c r="E91" i="5" s="1"/>
  <c r="G91" i="5" s="1"/>
  <c r="C92" i="5" s="1"/>
  <c r="D92" i="5" s="1"/>
  <c r="E92" i="5" s="1"/>
  <c r="G92" i="5" s="1"/>
  <c r="C93" i="5" s="1"/>
  <c r="D93" i="5" s="1"/>
  <c r="E93" i="5" s="1"/>
  <c r="G93" i="5" s="1"/>
  <c r="C94" i="5" s="1"/>
  <c r="D94" i="5" s="1"/>
  <c r="E94" i="5" s="1"/>
  <c r="G94" i="5" s="1"/>
  <c r="C95" i="5" s="1"/>
  <c r="D95" i="5" s="1"/>
  <c r="E95" i="5" s="1"/>
  <c r="G95" i="5" s="1"/>
  <c r="C96" i="5" s="1"/>
  <c r="D96" i="5" s="1"/>
  <c r="E96" i="5" s="1"/>
  <c r="G96" i="5" s="1"/>
  <c r="C97" i="5" s="1"/>
  <c r="D97" i="5" s="1"/>
  <c r="E97" i="5" s="1"/>
  <c r="G97" i="5" s="1"/>
  <c r="C98" i="5" s="1"/>
  <c r="D98" i="5" l="1"/>
  <c r="E98" i="5" s="1"/>
  <c r="G98" i="5" s="1"/>
  <c r="C99" i="5" s="1"/>
  <c r="D99" i="5" l="1"/>
  <c r="E99" i="5" s="1"/>
  <c r="G99" i="5" s="1"/>
  <c r="C100" i="5" s="1"/>
  <c r="D100" i="5" l="1"/>
  <c r="E100" i="5" s="1"/>
  <c r="G100" i="5" s="1"/>
  <c r="C101" i="5" s="1"/>
  <c r="D101" i="5" s="1"/>
  <c r="E101" i="5" s="1"/>
  <c r="G101" i="5" s="1"/>
  <c r="C102" i="5" s="1"/>
  <c r="D102" i="5" l="1"/>
  <c r="E102" i="5" s="1"/>
  <c r="G102" i="5" s="1"/>
  <c r="C103" i="5" s="1"/>
  <c r="D103" i="5" s="1"/>
  <c r="E103" i="5" s="1"/>
  <c r="G103" i="5" s="1"/>
  <c r="C104" i="5" s="1"/>
  <c r="D104" i="5" s="1"/>
  <c r="E104" i="5" s="1"/>
  <c r="G104" i="5" s="1"/>
  <c r="C105" i="5" s="1"/>
  <c r="D105" i="5" l="1"/>
  <c r="E105" i="5" s="1"/>
  <c r="G105" i="5" s="1"/>
  <c r="C106" i="5" s="1"/>
  <c r="D106" i="5" l="1"/>
  <c r="E106" i="5" s="1"/>
  <c r="G106" i="5" s="1"/>
  <c r="C107" i="5" s="1"/>
  <c r="D107" i="5" l="1"/>
  <c r="E107" i="5" s="1"/>
  <c r="G107" i="5" s="1"/>
  <c r="C108" i="5" s="1"/>
  <c r="D108" i="5" l="1"/>
  <c r="E108" i="5" s="1"/>
  <c r="G108" i="5" s="1"/>
  <c r="C109" i="5" s="1"/>
  <c r="D109" i="5" s="1"/>
  <c r="E109" i="5" s="1"/>
  <c r="G109" i="5" s="1"/>
  <c r="C110" i="5" s="1"/>
  <c r="D110" i="5" s="1"/>
  <c r="E110" i="5" s="1"/>
  <c r="G110" i="5" s="1"/>
  <c r="C111" i="5" s="1"/>
  <c r="D111" i="5" s="1"/>
  <c r="E111" i="5" s="1"/>
  <c r="G111" i="5" s="1"/>
  <c r="C112" i="5" s="1"/>
  <c r="D112" i="5" s="1"/>
  <c r="E112" i="5" s="1"/>
  <c r="G112" i="5" s="1"/>
  <c r="C113" i="5" s="1"/>
  <c r="D113" i="5" s="1"/>
  <c r="E113" i="5" s="1"/>
  <c r="G113" i="5" s="1"/>
  <c r="C114" i="5" s="1"/>
  <c r="D114" i="5" s="1"/>
  <c r="E114" i="5" s="1"/>
  <c r="G114" i="5" s="1"/>
  <c r="C115" i="5" s="1"/>
  <c r="D115" i="5" l="1"/>
  <c r="E115" i="5" s="1"/>
  <c r="G115" i="5"/>
  <c r="C116" i="5" s="1"/>
  <c r="D116" i="5" l="1"/>
  <c r="E116" i="5" s="1"/>
  <c r="G116" i="5" s="1"/>
  <c r="C117" i="5" s="1"/>
  <c r="D117" i="5" l="1"/>
  <c r="E117" i="5" s="1"/>
  <c r="G117" i="5" s="1"/>
  <c r="C118" i="5" s="1"/>
  <c r="D118" i="5" l="1"/>
  <c r="E118" i="5" s="1"/>
  <c r="G118" i="5" s="1"/>
  <c r="C119" i="5" s="1"/>
  <c r="D119" i="5" l="1"/>
  <c r="E119" i="5" s="1"/>
  <c r="G119" i="5" s="1"/>
  <c r="C120" i="5" s="1"/>
  <c r="D120" i="5" l="1"/>
  <c r="E120" i="5" s="1"/>
  <c r="G120" i="5" s="1"/>
  <c r="C121" i="5" s="1"/>
  <c r="D121" i="5" l="1"/>
  <c r="E121" i="5" s="1"/>
  <c r="G121" i="5"/>
  <c r="C122" i="5" s="1"/>
  <c r="D122" i="5" l="1"/>
  <c r="E122" i="5" s="1"/>
  <c r="G122" i="5" s="1"/>
  <c r="C123" i="5" s="1"/>
  <c r="D123" i="5" l="1"/>
  <c r="E123" i="5" s="1"/>
  <c r="G123" i="5" s="1"/>
  <c r="C124" i="5" s="1"/>
  <c r="D124" i="5" l="1"/>
  <c r="E124" i="5" s="1"/>
  <c r="G124" i="5" s="1"/>
  <c r="C125" i="5" s="1"/>
  <c r="D125" i="5" l="1"/>
  <c r="E125" i="5" s="1"/>
  <c r="G125" i="5" s="1"/>
  <c r="C126" i="5" s="1"/>
  <c r="D126" i="5" l="1"/>
  <c r="E126" i="5" s="1"/>
  <c r="G126" i="5" s="1"/>
  <c r="C127" i="5" s="1"/>
  <c r="D127" i="5" l="1"/>
  <c r="E127" i="5" s="1"/>
  <c r="G127" i="5"/>
  <c r="C128" i="5" s="1"/>
  <c r="D128" i="5" s="1"/>
  <c r="E128" i="5" s="1"/>
  <c r="G128" i="5" s="1"/>
  <c r="C129" i="5" s="1"/>
  <c r="D129" i="5" s="1"/>
  <c r="E129" i="5" s="1"/>
  <c r="G129" i="5" s="1"/>
  <c r="C130" i="5" s="1"/>
  <c r="D130" i="5" l="1"/>
  <c r="E130" i="5" s="1"/>
  <c r="G130" i="5" s="1"/>
  <c r="C131" i="5" s="1"/>
  <c r="D131" i="5" l="1"/>
  <c r="E131" i="5" s="1"/>
  <c r="G131" i="5" s="1"/>
  <c r="C132" i="5" s="1"/>
  <c r="D132" i="5" l="1"/>
  <c r="E132" i="5" s="1"/>
  <c r="G132" i="5" s="1"/>
  <c r="C133" i="5" s="1"/>
  <c r="D133" i="5" s="1"/>
  <c r="E133" i="5" s="1"/>
  <c r="G133" i="5" s="1"/>
  <c r="C134" i="5" s="1"/>
  <c r="D134" i="5" s="1"/>
  <c r="E134" i="5" s="1"/>
  <c r="G134" i="5" s="1"/>
  <c r="C135" i="5" s="1"/>
  <c r="D135" i="5" l="1"/>
  <c r="E135" i="5" s="1"/>
  <c r="G135" i="5" s="1"/>
  <c r="C136" i="5" s="1"/>
  <c r="D136" i="5" l="1"/>
  <c r="E136" i="5" s="1"/>
  <c r="G136" i="5" s="1"/>
</calcChain>
</file>

<file path=xl/sharedStrings.xml><?xml version="1.0" encoding="utf-8"?>
<sst xmlns="http://schemas.openxmlformats.org/spreadsheetml/2006/main" count="100" uniqueCount="69">
  <si>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</si>
  <si>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</si>
  <si>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</si>
  <si>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</si>
  <si>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</si>
  <si>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</si>
  <si>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</si>
  <si>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</si>
  <si>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</si>
  <si>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</si>
  <si>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</si>
  <si>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</si>
  <si>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</si>
  <si>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</si>
  <si>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</si>
  <si>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</si>
  <si>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</si>
  <si>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</si>
  <si>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 xml:space="preserve">Üüriteenused ja üür  </t>
  </si>
  <si>
    <t>Kõrvalteenused ja kõrvalteenuste tasud</t>
  </si>
  <si>
    <t>Üür ja kõrvalteenuste tasud kokku ilma käibemaksuta (kuus)</t>
  </si>
  <si>
    <t>kuud</t>
  </si>
  <si>
    <t>Üüripind (hooned)</t>
  </si>
  <si>
    <t xml:space="preserve">Muutmise alus </t>
  </si>
  <si>
    <t>Tarbimisteenused</t>
  </si>
  <si>
    <t>ÜÜR JA KÕRVALTEENUSTE TASUD KÄIBEMAKSUTA (perioodil)</t>
  </si>
  <si>
    <t>ÜÜR JA KÕRVALTEENUSTE TASUD KOOS KÄIBEMAKSUGA (perioodil)</t>
  </si>
  <si>
    <r>
      <t>m</t>
    </r>
    <r>
      <rPr>
        <b/>
        <vertAlign val="superscript"/>
        <sz val="11"/>
        <color indexed="8"/>
        <rFont val="Times New Roman"/>
        <family val="1"/>
      </rPr>
      <t>2</t>
    </r>
  </si>
  <si>
    <r>
      <t>EUR/m</t>
    </r>
    <r>
      <rPr>
        <b/>
        <vertAlign val="superscript"/>
        <sz val="11"/>
        <color indexed="8"/>
        <rFont val="Times New Roman"/>
        <family val="1"/>
      </rPr>
      <t>2</t>
    </r>
  </si>
  <si>
    <t>Tugiteenused (710-720, 740)</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</si>
  <si>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</si>
  <si>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</si>
  <si>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</si>
  <si>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</si>
  <si>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</si>
  <si>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</si>
  <si>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</si>
  <si>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</si>
  <si>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</si>
  <si>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</si>
  <si>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</si>
  <si>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</si>
  <si>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</si>
  <si>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</si>
  <si>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</si>
  <si>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</si>
  <si>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üürnik 1</t>
  </si>
  <si>
    <t>üürnik 2</t>
  </si>
  <si>
    <t>üürnik 3</t>
  </si>
  <si>
    <t>üürnik 4</t>
  </si>
  <si>
    <t>üürnik 5</t>
  </si>
  <si>
    <t>Remonttööd</t>
  </si>
  <si>
    <t>Kapitalikomponent (bilansiline)</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</si>
  <si>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</si>
  <si>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Teenuse hinna muutus</t>
  </si>
  <si>
    <t>Teenuse hinna, tarbimise muutus</t>
  </si>
  <si>
    <t>Kõrvalteenuste eest tasumine tegelike kulude alusel, esitatud kulude prognoos</t>
  </si>
  <si>
    <t>Heakord (310-360)</t>
  </si>
  <si>
    <t xml:space="preserve">Kapitalikomponendi annuiteetmaksegraafik - </t>
  </si>
  <si>
    <t>Ei indekseerita</t>
  </si>
  <si>
    <t>Lisa 3</t>
  </si>
  <si>
    <t>Politsei- ja Piirivalevamet</t>
  </si>
  <si>
    <t>Kalevi tn 1a, Räpina linn, Räpina vald, Põlva maakond</t>
  </si>
  <si>
    <t>Kapitali tulumäär 2021 I pa</t>
  </si>
  <si>
    <t xml:space="preserve"> Indekseerimine* alates 01.01.2023.a, 31.dets THI, max 3% aastas</t>
  </si>
  <si>
    <t>Kapitalikomponent (pisiparendus lisa 6.1 alusel)</t>
  </si>
  <si>
    <t>üürilepingule nr KPJ-4/2021-27</t>
  </si>
  <si>
    <t>Üür ja kõrvalteenuste tasu 01.08.2021 - 31.12.2022</t>
  </si>
  <si>
    <t>Tasumine 01.08.2021 -  31.07.2026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</si>
</sst>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000"/>
  </numFmts>
  <fonts count="31"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
      <b/>
      <sz val="16"/>
      <name val="Calibri"/>
      <family val="2"/>
    </font>
    <font>
      <sz val="11"/>
      <name val="Times New Roman"/>
      <family val="1"/>
    </font>
    <font>
      <sz val="11"/>
      <color rgb="FFFF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3">
    <xf numFmtId="0" fontId="0" fillId="0" borderId="0"/>
    <xf numFmtId="0" fontId="6" fillId="0" borderId="0"/>
    <xf numFmtId="9" fontId="5" fillId="0" borderId="0" applyFont="0" applyFill="0" applyBorder="0" applyAlignment="0" applyProtection="0"/>
  </cellStyleXfs>
  <cellXfs count="186">
    <xf numFmtId="0" fontId="0" fillId="0" borderId="0" xfId="0"/>
    <xf numFmtId="0" fontId="8" fillId="0" borderId="0" xfId="0" applyFont="1"/>
    <xf numFmtId="0" fontId="9" fillId="0" borderId="0" xfId="0" applyFont="1"/>
    <xf numFmtId="0" fontId="8" fillId="0" borderId="0" xfId="0" applyFont="1" applyFill="1"/>
    <xf numFmtId="0" fontId="8" fillId="0" borderId="0" xfId="0" applyFont="1" applyAlignment="1">
      <alignment horizontal="right"/>
    </xf>
    <xf numFmtId="0" fontId="2" fillId="0" borderId="1" xfId="0" applyFont="1" applyFill="1" applyBorder="1"/>
    <xf numFmtId="0" fontId="10" fillId="0" borderId="1" xfId="0" applyFont="1" applyBorder="1" applyAlignment="1">
      <alignment horizontal="right"/>
    </xf>
    <xf numFmtId="164" fontId="2" fillId="0" borderId="1" xfId="0" applyNumberFormat="1" applyFont="1" applyFill="1" applyBorder="1" applyAlignment="1">
      <alignment horizontal="right"/>
    </xf>
    <xf numFmtId="0" fontId="10" fillId="0" borderId="1" xfId="0" applyFont="1" applyBorder="1"/>
    <xf numFmtId="0" fontId="10" fillId="0" borderId="0"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applyBorder="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Border="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Border="1" applyAlignment="1">
      <alignment horizontal="right"/>
    </xf>
    <xf numFmtId="4" fontId="10" fillId="0" borderId="10" xfId="0" applyNumberFormat="1" applyFont="1" applyFill="1" applyBorder="1" applyAlignment="1">
      <alignment horizontal="right"/>
    </xf>
    <xf numFmtId="4" fontId="10" fillId="0" borderId="0" xfId="0" applyNumberFormat="1" applyFont="1" applyFill="1" applyBorder="1" applyAlignment="1">
      <alignment horizontal="right"/>
    </xf>
    <xf numFmtId="9" fontId="2" fillId="0" borderId="0" xfId="0" applyNumberFormat="1" applyFont="1" applyFill="1" applyBorder="1" applyAlignment="1">
      <alignment horizontal="left"/>
    </xf>
    <xf numFmtId="4" fontId="10" fillId="0" borderId="9" xfId="0" applyNumberFormat="1" applyFont="1" applyBorder="1"/>
    <xf numFmtId="3" fontId="10" fillId="0" borderId="0" xfId="0" applyNumberFormat="1" applyFont="1" applyBorder="1" applyAlignment="1">
      <alignment horizontal="right"/>
    </xf>
    <xf numFmtId="4" fontId="10" fillId="0" borderId="0" xfId="0" applyNumberFormat="1" applyFont="1" applyBorder="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applyBorder="1"/>
    <xf numFmtId="4" fontId="2" fillId="0" borderId="0" xfId="0" applyNumberFormat="1" applyFont="1" applyBorder="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Fill="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10" fillId="0" borderId="0" xfId="0" applyFont="1" applyBorder="1" applyAlignment="1">
      <alignment horizontal="left" wrapText="1"/>
    </xf>
    <xf numFmtId="0" fontId="9" fillId="0" borderId="0" xfId="0" applyFont="1" applyAlignment="1">
      <alignment horizontal="left" wrapText="1"/>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applyBorder="1"/>
    <xf numFmtId="0" fontId="0" fillId="3" borderId="0" xfId="0" applyFill="1"/>
    <xf numFmtId="0" fontId="15" fillId="5" borderId="35" xfId="1" applyFont="1" applyFill="1" applyBorder="1" applyAlignment="1">
      <alignment horizontal="right"/>
    </xf>
    <xf numFmtId="167" fontId="16" fillId="5" borderId="0" xfId="1" applyNumberFormat="1" applyFont="1" applyFill="1"/>
    <xf numFmtId="0" fontId="6" fillId="5" borderId="0" xfId="1" applyFill="1"/>
    <xf numFmtId="168" fontId="6" fillId="5" borderId="0" xfId="1" applyNumberFormat="1" applyFill="1"/>
    <xf numFmtId="0" fontId="0" fillId="3" borderId="0" xfId="0" applyFill="1" applyBorder="1" applyProtection="1">
      <protection locked="0" hidden="1"/>
    </xf>
    <xf numFmtId="164" fontId="0" fillId="3" borderId="0" xfId="0" applyNumberFormat="1" applyFill="1" applyBorder="1" applyProtection="1">
      <protection hidden="1"/>
    </xf>
    <xf numFmtId="164" fontId="7" fillId="3" borderId="0" xfId="0" applyNumberFormat="1" applyFont="1" applyFill="1" applyBorder="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7" fillId="0" borderId="0" xfId="0" applyFont="1"/>
    <xf numFmtId="4" fontId="18" fillId="3" borderId="21" xfId="0" applyNumberFormat="1" applyFont="1" applyFill="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0" fontId="7" fillId="3" borderId="0" xfId="0" applyFont="1" applyFill="1" applyProtection="1">
      <protection hidden="1"/>
    </xf>
    <xf numFmtId="164" fontId="0" fillId="3" borderId="0" xfId="0" applyNumberFormat="1" applyFill="1" applyProtection="1">
      <protection hidden="1"/>
    </xf>
    <xf numFmtId="164" fontId="7" fillId="3" borderId="0" xfId="0" applyNumberFormat="1" applyFont="1" applyFill="1" applyProtection="1">
      <protection hidden="1"/>
    </xf>
    <xf numFmtId="0" fontId="22" fillId="0" borderId="0" xfId="0" applyFont="1" applyAlignment="1">
      <alignment horizontal="right"/>
    </xf>
    <xf numFmtId="0" fontId="22" fillId="0" borderId="0" xfId="0" applyFont="1" applyFill="1" applyAlignment="1">
      <alignment horizontal="right"/>
    </xf>
    <xf numFmtId="4" fontId="8" fillId="0" borderId="6" xfId="0" applyNumberFormat="1" applyFont="1" applyFill="1" applyBorder="1" applyAlignment="1">
      <alignment horizontal="right" wrapText="1"/>
    </xf>
    <xf numFmtId="4" fontId="18" fillId="3" borderId="6" xfId="0" applyNumberFormat="1" applyFont="1" applyFill="1" applyBorder="1" applyAlignment="1">
      <alignment horizontal="right" wrapText="1"/>
    </xf>
    <xf numFmtId="0" fontId="8" fillId="0" borderId="1" xfId="0" applyFont="1" applyBorder="1" applyAlignment="1"/>
    <xf numFmtId="0" fontId="8" fillId="0" borderId="16" xfId="0" applyFont="1" applyBorder="1" applyAlignment="1"/>
    <xf numFmtId="4" fontId="8" fillId="0" borderId="21" xfId="0" applyNumberFormat="1" applyFont="1" applyFill="1" applyBorder="1" applyAlignment="1">
      <alignment horizontal="right" wrapText="1"/>
    </xf>
    <xf numFmtId="4" fontId="8" fillId="0" borderId="29" xfId="0" applyNumberFormat="1" applyFont="1" applyFill="1" applyBorder="1" applyAlignment="1">
      <alignment horizontal="center" vertical="center" wrapText="1"/>
    </xf>
    <xf numFmtId="4" fontId="8" fillId="0" borderId="18" xfId="0" applyNumberFormat="1" applyFont="1" applyFill="1" applyBorder="1" applyAlignment="1">
      <alignment vertical="center" wrapText="1"/>
    </xf>
    <xf numFmtId="0" fontId="8" fillId="0" borderId="25" xfId="0" applyFont="1" applyBorder="1" applyAlignment="1">
      <alignment vertical="center" wrapText="1"/>
    </xf>
    <xf numFmtId="0" fontId="8" fillId="0" borderId="21" xfId="0" applyFont="1" applyBorder="1" applyAlignment="1">
      <alignment vertical="center" wrapText="1"/>
    </xf>
    <xf numFmtId="0" fontId="8" fillId="0" borderId="21" xfId="0" applyFont="1" applyBorder="1" applyAlignment="1">
      <alignment horizontal="center" vertical="center" wrapText="1"/>
    </xf>
    <xf numFmtId="0" fontId="4" fillId="3" borderId="0" xfId="1" applyFont="1" applyFill="1"/>
    <xf numFmtId="0" fontId="23" fillId="3" borderId="0" xfId="0" applyFont="1" applyFill="1"/>
    <xf numFmtId="0" fontId="23" fillId="7" borderId="0" xfId="0" applyFont="1" applyFill="1" applyBorder="1" applyProtection="1">
      <protection hidden="1"/>
    </xf>
    <xf numFmtId="0" fontId="23" fillId="7" borderId="0" xfId="0" applyFont="1" applyFill="1"/>
    <xf numFmtId="0" fontId="24" fillId="5" borderId="0" xfId="1" applyFont="1" applyFill="1"/>
    <xf numFmtId="4" fontId="24" fillId="5" borderId="0" xfId="1" applyNumberFormat="1" applyFont="1" applyFill="1"/>
    <xf numFmtId="0" fontId="23" fillId="7" borderId="0" xfId="0" applyFont="1" applyFill="1" applyBorder="1" applyProtection="1">
      <protection locked="0" hidden="1"/>
    </xf>
    <xf numFmtId="164" fontId="23" fillId="7" borderId="0" xfId="0" applyNumberFormat="1" applyFont="1" applyFill="1" applyBorder="1" applyProtection="1">
      <protection hidden="1"/>
    </xf>
    <xf numFmtId="169" fontId="23" fillId="7" borderId="0" xfId="2" applyNumberFormat="1" applyFont="1" applyFill="1"/>
    <xf numFmtId="4" fontId="23" fillId="3" borderId="0" xfId="0" applyNumberFormat="1" applyFont="1" applyFill="1"/>
    <xf numFmtId="2" fontId="23" fillId="3" borderId="0" xfId="0" applyNumberFormat="1" applyFont="1" applyFill="1"/>
    <xf numFmtId="4" fontId="4" fillId="5" borderId="0" xfId="1" applyNumberFormat="1" applyFont="1" applyFill="1"/>
    <xf numFmtId="168" fontId="23" fillId="3" borderId="0" xfId="0" applyNumberFormat="1" applyFont="1" applyFill="1"/>
    <xf numFmtId="0" fontId="4" fillId="6" borderId="27" xfId="1" applyFont="1" applyFill="1" applyBorder="1"/>
    <xf numFmtId="0" fontId="4" fillId="5" borderId="28" xfId="1" applyFont="1" applyFill="1" applyBorder="1"/>
    <xf numFmtId="0" fontId="23" fillId="3" borderId="28" xfId="0" applyFont="1" applyFill="1" applyBorder="1"/>
    <xf numFmtId="167" fontId="4" fillId="6" borderId="28" xfId="1" applyNumberFormat="1" applyFont="1" applyFill="1" applyBorder="1"/>
    <xf numFmtId="0" fontId="4" fillId="6" borderId="29" xfId="1" applyFont="1" applyFill="1" applyBorder="1"/>
    <xf numFmtId="0" fontId="25" fillId="3" borderId="0" xfId="0" applyFont="1" applyFill="1" applyBorder="1" applyProtection="1">
      <protection hidden="1"/>
    </xf>
    <xf numFmtId="0" fontId="4" fillId="6" borderId="30" xfId="1" applyFont="1" applyFill="1" applyBorder="1"/>
    <xf numFmtId="0" fontId="4" fillId="5" borderId="0" xfId="1" applyFont="1" applyFill="1" applyBorder="1"/>
    <xf numFmtId="0" fontId="23" fillId="3" borderId="0" xfId="0" applyFont="1" applyFill="1" applyBorder="1"/>
    <xf numFmtId="0" fontId="4" fillId="6" borderId="0" xfId="1" applyFont="1" applyFill="1" applyBorder="1"/>
    <xf numFmtId="0" fontId="4" fillId="6" borderId="31" xfId="1" applyFont="1" applyFill="1" applyBorder="1"/>
    <xf numFmtId="164" fontId="23" fillId="3" borderId="0" xfId="0" applyNumberFormat="1" applyFont="1" applyFill="1" applyBorder="1" applyProtection="1">
      <protection hidden="1"/>
    </xf>
    <xf numFmtId="167" fontId="23" fillId="3" borderId="0" xfId="0" applyNumberFormat="1" applyFont="1" applyFill="1" applyBorder="1"/>
    <xf numFmtId="3" fontId="4" fillId="6" borderId="0" xfId="1" applyNumberFormat="1" applyFont="1" applyFill="1" applyBorder="1"/>
    <xf numFmtId="0" fontId="25" fillId="7" borderId="0" xfId="0" applyFont="1" applyFill="1" applyBorder="1" applyProtection="1">
      <protection hidden="1"/>
    </xf>
    <xf numFmtId="164" fontId="25" fillId="7" borderId="0" xfId="0" applyNumberFormat="1" applyFont="1" applyFill="1" applyBorder="1" applyProtection="1">
      <protection hidden="1"/>
    </xf>
    <xf numFmtId="10" fontId="4" fillId="6" borderId="0" xfId="2" applyNumberFormat="1" applyFont="1" applyFill="1" applyBorder="1"/>
    <xf numFmtId="164" fontId="25" fillId="3" borderId="0" xfId="0" applyNumberFormat="1" applyFont="1" applyFill="1" applyBorder="1" applyProtection="1">
      <protection hidden="1"/>
    </xf>
    <xf numFmtId="4" fontId="4" fillId="6" borderId="0" xfId="1" applyNumberFormat="1" applyFont="1" applyFill="1" applyBorder="1"/>
    <xf numFmtId="0" fontId="23" fillId="3" borderId="0" xfId="0" applyFont="1" applyFill="1" applyBorder="1" applyProtection="1">
      <protection locked="0" hidden="1"/>
    </xf>
    <xf numFmtId="0" fontId="4" fillId="6" borderId="24" xfId="1" applyFont="1" applyFill="1" applyBorder="1"/>
    <xf numFmtId="0" fontId="4" fillId="5" borderId="32" xfId="1" applyFont="1" applyFill="1" applyBorder="1"/>
    <xf numFmtId="0" fontId="23" fillId="3" borderId="32" xfId="0" applyFont="1" applyFill="1" applyBorder="1"/>
    <xf numFmtId="166" fontId="4" fillId="6" borderId="32" xfId="1" applyNumberFormat="1" applyFont="1" applyFill="1" applyBorder="1"/>
    <xf numFmtId="0" fontId="4" fillId="6" borderId="26" xfId="1" applyFont="1" applyFill="1" applyBorder="1"/>
    <xf numFmtId="166" fontId="4" fillId="6" borderId="0" xfId="1" applyNumberFormat="1" applyFont="1" applyFill="1" applyBorder="1"/>
    <xf numFmtId="0" fontId="26" fillId="5" borderId="35" xfId="1" applyFont="1" applyFill="1" applyBorder="1" applyAlignment="1">
      <alignment horizontal="right"/>
    </xf>
    <xf numFmtId="167" fontId="27" fillId="5" borderId="0" xfId="1" applyNumberFormat="1" applyFont="1" applyFill="1"/>
    <xf numFmtId="168" fontId="4" fillId="5" borderId="0" xfId="1" applyNumberFormat="1" applyFont="1" applyFill="1"/>
    <xf numFmtId="0" fontId="4" fillId="6" borderId="0" xfId="1" applyFont="1" applyFill="1"/>
    <xf numFmtId="167" fontId="23" fillId="3" borderId="0" xfId="0" applyNumberFormat="1" applyFont="1" applyFill="1"/>
    <xf numFmtId="10" fontId="4" fillId="6" borderId="0" xfId="2" applyNumberFormat="1" applyFont="1" applyFill="1"/>
    <xf numFmtId="166" fontId="4" fillId="6" borderId="0" xfId="1" applyNumberFormat="1" applyFont="1" applyFill="1"/>
    <xf numFmtId="0" fontId="20" fillId="0" borderId="0" xfId="0" applyFont="1" applyAlignment="1">
      <alignment wrapText="1"/>
    </xf>
    <xf numFmtId="170" fontId="8" fillId="0" borderId="0" xfId="0" applyNumberFormat="1" applyFont="1"/>
    <xf numFmtId="0" fontId="30" fillId="3" borderId="0" xfId="1" applyFont="1" applyFill="1"/>
    <xf numFmtId="167" fontId="4" fillId="0" borderId="28" xfId="1" applyNumberFormat="1" applyFont="1" applyFill="1" applyBorder="1"/>
    <xf numFmtId="3" fontId="4" fillId="0" borderId="0" xfId="1" applyNumberFormat="1" applyFont="1" applyFill="1"/>
    <xf numFmtId="3" fontId="4" fillId="6" borderId="0" xfId="1" applyNumberFormat="1" applyFont="1" applyFill="1"/>
    <xf numFmtId="4" fontId="14" fillId="5" borderId="0" xfId="1" applyNumberFormat="1" applyFont="1" applyFill="1" applyAlignment="1">
      <alignment horizontal="right"/>
    </xf>
    <xf numFmtId="4" fontId="4" fillId="5" borderId="0" xfId="1" applyNumberFormat="1" applyFont="1" applyFill="1" applyAlignment="1">
      <alignment horizontal="right"/>
    </xf>
    <xf numFmtId="4" fontId="28" fillId="5" borderId="0" xfId="1" applyNumberFormat="1" applyFont="1" applyFill="1"/>
    <xf numFmtId="4" fontId="4" fillId="3" borderId="0" xfId="1" applyNumberFormat="1" applyFont="1" applyFill="1"/>
    <xf numFmtId="4" fontId="26" fillId="5" borderId="35" xfId="1" applyNumberFormat="1" applyFont="1" applyFill="1" applyBorder="1" applyAlignment="1">
      <alignment horizontal="right"/>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8" fillId="0" borderId="38" xfId="0" applyFont="1" applyBorder="1" applyAlignment="1">
      <alignment horizontal="center" vertical="center"/>
    </xf>
    <xf numFmtId="0" fontId="8" fillId="0" borderId="1" xfId="0" applyFont="1" applyBorder="1" applyAlignment="1"/>
    <xf numFmtId="0" fontId="8" fillId="0" borderId="16" xfId="0" applyFont="1" applyBorder="1" applyAlignment="1"/>
    <xf numFmtId="4" fontId="29" fillId="0" borderId="29" xfId="0" applyNumberFormat="1" applyFont="1" applyFill="1" applyBorder="1" applyAlignment="1">
      <alignment horizontal="center" vertical="center" wrapText="1"/>
    </xf>
    <xf numFmtId="4" fontId="29" fillId="0" borderId="31" xfId="0" applyNumberFormat="1" applyFont="1" applyFill="1" applyBorder="1" applyAlignment="1">
      <alignment horizontal="center" vertical="center" wrapText="1"/>
    </xf>
    <xf numFmtId="4" fontId="29" fillId="0" borderId="26" xfId="0" applyNumberFormat="1" applyFont="1" applyFill="1" applyBorder="1" applyAlignment="1">
      <alignment horizontal="center" vertical="center" wrapText="1"/>
    </xf>
    <xf numFmtId="0" fontId="8" fillId="0" borderId="8" xfId="0" applyFont="1" applyBorder="1" applyAlignment="1"/>
    <xf numFmtId="0" fontId="20" fillId="0" borderId="0" xfId="0" applyFont="1" applyAlignment="1">
      <alignment horizontal="center" wrapText="1"/>
    </xf>
    <xf numFmtId="4" fontId="8" fillId="0" borderId="29" xfId="0" applyNumberFormat="1" applyFont="1" applyFill="1" applyBorder="1" applyAlignment="1">
      <alignment horizontal="center" vertical="center" wrapText="1"/>
    </xf>
    <xf numFmtId="4" fontId="8" fillId="0" borderId="31" xfId="0" applyNumberFormat="1" applyFont="1" applyFill="1" applyBorder="1" applyAlignment="1">
      <alignment horizontal="center" vertical="center" wrapText="1"/>
    </xf>
    <xf numFmtId="0" fontId="21" fillId="0" borderId="0" xfId="0" applyFont="1" applyAlignment="1">
      <alignment vertical="top" wrapText="1"/>
    </xf>
    <xf numFmtId="0" fontId="1" fillId="3" borderId="33" xfId="0" applyFont="1" applyFill="1" applyBorder="1" applyAlignment="1">
      <alignment horizontal="center" vertical="center" wrapText="1"/>
    </xf>
    <xf numFmtId="0" fontId="8" fillId="3" borderId="34" xfId="0" applyFont="1" applyFill="1" applyBorder="1" applyAlignment="1">
      <alignment horizontal="center" vertical="center" wrapText="1"/>
    </xf>
    <xf numFmtId="0" fontId="10" fillId="0" borderId="0" xfId="0" applyFont="1" applyBorder="1" applyAlignment="1">
      <alignment horizontal="left" wrapText="1"/>
    </xf>
    <xf numFmtId="0" fontId="9" fillId="0" borderId="0" xfId="0" applyFont="1" applyAlignment="1">
      <alignment horizontal="left" wrapText="1"/>
    </xf>
  </cellXfs>
  <cellStyles count="3">
    <cellStyle name="Normaallaad 4" xfId="1"/>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topLeftCell="A7" zoomScale="90" zoomScaleNormal="90" workbookViewId="0">
      <selection activeCell="F19" sqref="F19"/>
    </sheetView>
  </sheetViews>
  <sheetFormatPr defaultColWidth="9.109375" defaultRowHeight="13.8" x14ac:dyDescent="0.25"/>
  <cols>
    <col min="1" max="1" width="5.44140625" style="1" customWidth="1"/>
    <col min="2" max="2" width="7.6640625" style="1" customWidth="1"/>
    <col min="3" max="3" width="7.88671875" style="1" customWidth="1"/>
    <col min="4" max="4" width="58.6640625" style="1" customWidth="1"/>
    <col min="5" max="6" width="16.6640625" style="1" customWidth="1"/>
    <col min="7" max="7" width="25.88671875" style="1" customWidth="1"/>
    <col min="8" max="8" width="35.109375" style="1" customWidth="1"/>
    <col min="9" max="9" width="16.6640625" style="1" customWidth="1"/>
    <col min="10" max="10" width="12.5546875" style="1" customWidth="1"/>
    <col min="11" max="11" width="9.109375" style="1" customWidth="1"/>
    <col min="12" max="12" width="8.5546875" style="1" customWidth="1"/>
    <col min="13" max="13" width="9.109375" style="1"/>
    <col min="14" max="14" width="11.33203125" style="1" bestFit="1" customWidth="1"/>
    <col min="15" max="15" width="10.109375" style="1" bestFit="1" customWidth="1"/>
    <col min="16" max="16384" width="9.109375" style="1"/>
  </cols>
  <sheetData>
    <row r="1" spans="1:15" x14ac:dyDescent="0.25">
      <c r="H1" s="101" t="s">
        <v>60</v>
      </c>
    </row>
    <row r="2" spans="1:15" ht="15" customHeight="1" x14ac:dyDescent="0.25">
      <c r="H2" s="100" t="s">
        <v>66</v>
      </c>
    </row>
    <row r="3" spans="1:15" ht="15" customHeight="1" x14ac:dyDescent="0.25">
      <c r="H3" s="100"/>
    </row>
    <row r="4" spans="1:15" ht="18.75" customHeight="1" x14ac:dyDescent="0.3">
      <c r="A4" s="178" t="s">
        <v>67</v>
      </c>
      <c r="B4" s="178"/>
      <c r="C4" s="178"/>
      <c r="D4" s="178"/>
      <c r="E4" s="178"/>
      <c r="F4" s="178"/>
      <c r="G4" s="178"/>
      <c r="H4" s="178"/>
      <c r="I4" s="158"/>
      <c r="J4" s="158"/>
    </row>
    <row r="5" spans="1:15" ht="16.5" customHeight="1" x14ac:dyDescent="0.25">
      <c r="F5" s="3"/>
      <c r="G5" s="3"/>
    </row>
    <row r="6" spans="1:15" x14ac:dyDescent="0.25">
      <c r="C6" s="4" t="s">
        <v>10</v>
      </c>
      <c r="D6" s="8" t="s">
        <v>61</v>
      </c>
      <c r="F6" s="3"/>
      <c r="G6" s="3"/>
      <c r="K6" s="62"/>
      <c r="L6" s="63"/>
    </row>
    <row r="7" spans="1:15" x14ac:dyDescent="0.25">
      <c r="C7" s="4" t="s">
        <v>11</v>
      </c>
      <c r="D7" s="5" t="s">
        <v>62</v>
      </c>
      <c r="F7" s="3"/>
      <c r="G7" s="3"/>
      <c r="H7" s="64"/>
      <c r="K7" s="62"/>
      <c r="L7" s="63"/>
      <c r="N7" s="65"/>
    </row>
    <row r="8" spans="1:15" ht="15.6" x14ac:dyDescent="0.3">
      <c r="F8" s="3"/>
      <c r="G8" s="3"/>
      <c r="H8" s="2"/>
      <c r="I8" s="10"/>
      <c r="J8" s="10"/>
      <c r="K8" s="62"/>
      <c r="L8" s="159"/>
      <c r="M8" s="4"/>
      <c r="N8" s="65"/>
    </row>
    <row r="9" spans="1:15" ht="16.8" x14ac:dyDescent="0.25">
      <c r="D9" s="6" t="s">
        <v>22</v>
      </c>
      <c r="E9" s="7">
        <v>127.1</v>
      </c>
      <c r="F9" s="8" t="s">
        <v>27</v>
      </c>
      <c r="G9" s="9"/>
      <c r="J9" s="66"/>
      <c r="L9" s="159"/>
    </row>
    <row r="10" spans="1:15" ht="16.8" x14ac:dyDescent="0.25">
      <c r="D10" s="6" t="s">
        <v>15</v>
      </c>
      <c r="E10" s="7">
        <v>8583</v>
      </c>
      <c r="F10" s="8" t="s">
        <v>27</v>
      </c>
      <c r="G10" s="9"/>
      <c r="I10" s="10"/>
      <c r="J10" s="67"/>
      <c r="L10" s="159"/>
      <c r="M10" s="10"/>
    </row>
    <row r="11" spans="1:15" ht="14.4" thickBot="1" x14ac:dyDescent="0.3">
      <c r="D11" s="10"/>
      <c r="M11" s="68"/>
      <c r="N11" s="69"/>
    </row>
    <row r="12" spans="1:15" ht="16.8" x14ac:dyDescent="0.25">
      <c r="B12" s="11" t="s">
        <v>18</v>
      </c>
      <c r="C12" s="52"/>
      <c r="D12" s="52"/>
      <c r="E12" s="12" t="s">
        <v>28</v>
      </c>
      <c r="F12" s="48" t="s">
        <v>8</v>
      </c>
      <c r="G12" s="45" t="s">
        <v>23</v>
      </c>
      <c r="H12" s="13" t="s">
        <v>12</v>
      </c>
    </row>
    <row r="13" spans="1:15" x14ac:dyDescent="0.25">
      <c r="B13" s="51"/>
      <c r="C13" s="70" t="s">
        <v>52</v>
      </c>
      <c r="D13" s="71"/>
      <c r="E13" s="92">
        <f>F13/E9</f>
        <v>8.6073957513768687E-2</v>
      </c>
      <c r="F13" s="49">
        <f>'Annuiteetgraafik BIL'!F17</f>
        <v>10.94</v>
      </c>
      <c r="G13" s="169" t="s">
        <v>59</v>
      </c>
      <c r="H13" s="110"/>
      <c r="I13" s="72"/>
      <c r="M13" s="4"/>
      <c r="N13" s="72"/>
      <c r="O13" s="73"/>
    </row>
    <row r="14" spans="1:15" x14ac:dyDescent="0.25">
      <c r="B14" s="51"/>
      <c r="C14" s="70" t="s">
        <v>65</v>
      </c>
      <c r="D14" s="71"/>
      <c r="E14" s="92">
        <f>F14/E9</f>
        <v>3.4658536585365853</v>
      </c>
      <c r="F14" s="106">
        <f>'Annuiteetgraafik PP (lisa 6.1)'!F15</f>
        <v>440.51</v>
      </c>
      <c r="G14" s="170"/>
      <c r="H14" s="111" t="s">
        <v>68</v>
      </c>
      <c r="I14" s="72"/>
      <c r="M14" s="4"/>
      <c r="N14" s="72"/>
      <c r="O14" s="73"/>
    </row>
    <row r="15" spans="1:15" x14ac:dyDescent="0.25">
      <c r="B15" s="15">
        <v>400</v>
      </c>
      <c r="C15" s="172" t="s">
        <v>51</v>
      </c>
      <c r="D15" s="173"/>
      <c r="E15" s="102">
        <v>1.67</v>
      </c>
      <c r="F15" s="49">
        <f>E15*E9</f>
        <v>212.25699999999998</v>
      </c>
      <c r="G15" s="171"/>
      <c r="H15" s="110"/>
      <c r="M15" s="4"/>
      <c r="N15" s="72"/>
      <c r="O15" s="73"/>
    </row>
    <row r="16" spans="1:15" ht="15" customHeight="1" x14ac:dyDescent="0.25">
      <c r="B16" s="15">
        <v>100</v>
      </c>
      <c r="C16" s="53" t="s">
        <v>14</v>
      </c>
      <c r="D16" s="54"/>
      <c r="E16" s="92">
        <v>0.33</v>
      </c>
      <c r="F16" s="49">
        <f>E16*$E$9</f>
        <v>41.942999999999998</v>
      </c>
      <c r="G16" s="174" t="s">
        <v>64</v>
      </c>
      <c r="H16" s="109"/>
      <c r="I16" s="72"/>
      <c r="M16" s="4"/>
      <c r="N16" s="72"/>
      <c r="O16" s="73"/>
    </row>
    <row r="17" spans="2:15" ht="15" customHeight="1" x14ac:dyDescent="0.25">
      <c r="B17" s="15">
        <v>200</v>
      </c>
      <c r="C17" s="14" t="s">
        <v>0</v>
      </c>
      <c r="D17" s="44"/>
      <c r="E17" s="92">
        <f>0.48*1.187</f>
        <v>0.56976000000000004</v>
      </c>
      <c r="F17" s="49">
        <f>E17*$E$9</f>
        <v>72.416496000000009</v>
      </c>
      <c r="G17" s="175"/>
      <c r="H17" s="110"/>
      <c r="I17" s="72"/>
      <c r="M17" s="4"/>
      <c r="N17" s="72"/>
      <c r="O17" s="73"/>
    </row>
    <row r="18" spans="2:15" ht="15" customHeight="1" x14ac:dyDescent="0.25">
      <c r="B18" s="15">
        <v>500</v>
      </c>
      <c r="C18" s="104" t="s">
        <v>1</v>
      </c>
      <c r="D18" s="105"/>
      <c r="E18" s="92">
        <v>0.01</v>
      </c>
      <c r="F18" s="49">
        <f>E18*$E$9</f>
        <v>1.2709999999999999</v>
      </c>
      <c r="G18" s="176"/>
      <c r="H18" s="109"/>
      <c r="I18" s="72"/>
      <c r="M18" s="4"/>
      <c r="N18" s="72"/>
      <c r="O18" s="73"/>
    </row>
    <row r="19" spans="2:15" x14ac:dyDescent="0.25">
      <c r="B19" s="16"/>
      <c r="C19" s="17" t="s">
        <v>13</v>
      </c>
      <c r="D19" s="17"/>
      <c r="E19" s="18">
        <f>SUM(E13:E18)</f>
        <v>6.1316876160503533</v>
      </c>
      <c r="F19" s="50">
        <f>SUM(F13:F18)</f>
        <v>779.33749599999999</v>
      </c>
      <c r="G19" s="46"/>
      <c r="H19" s="19"/>
      <c r="I19" s="72"/>
      <c r="N19" s="72"/>
      <c r="O19" s="73"/>
    </row>
    <row r="20" spans="2:15" x14ac:dyDescent="0.25">
      <c r="B20" s="20"/>
      <c r="C20" s="21"/>
      <c r="D20" s="21"/>
      <c r="E20" s="22"/>
      <c r="F20" s="56"/>
      <c r="G20" s="59"/>
      <c r="H20" s="23"/>
      <c r="I20" s="72"/>
      <c r="N20" s="72"/>
      <c r="O20" s="73"/>
    </row>
    <row r="21" spans="2:15" ht="16.8" x14ac:dyDescent="0.25">
      <c r="B21" s="24" t="s">
        <v>19</v>
      </c>
      <c r="C21" s="17"/>
      <c r="D21" s="17"/>
      <c r="E21" s="25" t="s">
        <v>28</v>
      </c>
      <c r="F21" s="55" t="s">
        <v>8</v>
      </c>
      <c r="G21" s="57" t="s">
        <v>23</v>
      </c>
      <c r="H21" s="26" t="s">
        <v>12</v>
      </c>
      <c r="I21" s="72"/>
      <c r="N21" s="72"/>
      <c r="O21" s="73"/>
    </row>
    <row r="22" spans="2:15" ht="15.75" customHeight="1" x14ac:dyDescent="0.25">
      <c r="B22" s="15">
        <v>300</v>
      </c>
      <c r="C22" s="173" t="s">
        <v>57</v>
      </c>
      <c r="D22" s="177"/>
      <c r="E22" s="103">
        <v>2.85</v>
      </c>
      <c r="F22" s="94">
        <f>E22*$E$9</f>
        <v>362.23500000000001</v>
      </c>
      <c r="G22" s="107" t="s">
        <v>54</v>
      </c>
      <c r="H22" s="182" t="s">
        <v>56</v>
      </c>
      <c r="M22" s="4"/>
      <c r="N22" s="72"/>
      <c r="O22" s="73"/>
    </row>
    <row r="23" spans="2:15" ht="15" customHeight="1" x14ac:dyDescent="0.25">
      <c r="B23" s="15">
        <v>600</v>
      </c>
      <c r="C23" s="14" t="s">
        <v>24</v>
      </c>
      <c r="D23" s="44"/>
      <c r="E23" s="103"/>
      <c r="F23" s="94"/>
      <c r="G23" s="108"/>
      <c r="H23" s="183"/>
      <c r="I23" s="72"/>
      <c r="M23" s="4"/>
      <c r="N23" s="72"/>
      <c r="O23" s="73"/>
    </row>
    <row r="24" spans="2:15" ht="15" customHeight="1" x14ac:dyDescent="0.25">
      <c r="B24" s="15"/>
      <c r="C24" s="14">
        <v>610</v>
      </c>
      <c r="D24" s="44" t="s">
        <v>2</v>
      </c>
      <c r="E24" s="103">
        <v>0.75</v>
      </c>
      <c r="F24" s="94">
        <f>E24*$E$9</f>
        <v>95.324999999999989</v>
      </c>
      <c r="G24" s="179" t="s">
        <v>55</v>
      </c>
      <c r="H24" s="183"/>
      <c r="I24" s="72"/>
      <c r="M24" s="4"/>
      <c r="N24" s="72"/>
      <c r="O24" s="73"/>
    </row>
    <row r="25" spans="2:15" x14ac:dyDescent="0.25">
      <c r="B25" s="15"/>
      <c r="C25" s="14">
        <v>620</v>
      </c>
      <c r="D25" s="44" t="s">
        <v>3</v>
      </c>
      <c r="E25" s="103">
        <v>0.42</v>
      </c>
      <c r="F25" s="94">
        <f>E25*$E$9</f>
        <v>53.381999999999998</v>
      </c>
      <c r="G25" s="180"/>
      <c r="H25" s="183"/>
      <c r="I25" s="72"/>
      <c r="M25" s="4"/>
      <c r="N25" s="72"/>
      <c r="O25" s="73"/>
    </row>
    <row r="26" spans="2:15" x14ac:dyDescent="0.25">
      <c r="B26" s="15"/>
      <c r="C26" s="14">
        <v>630</v>
      </c>
      <c r="D26" s="44" t="s">
        <v>4</v>
      </c>
      <c r="E26" s="103">
        <v>0.04</v>
      </c>
      <c r="F26" s="94">
        <f>E26*$E$9</f>
        <v>5.0839999999999996</v>
      </c>
      <c r="G26" s="180"/>
      <c r="H26" s="183"/>
      <c r="I26" s="72"/>
      <c r="M26" s="4"/>
      <c r="N26" s="72"/>
      <c r="O26" s="73"/>
    </row>
    <row r="27" spans="2:15" x14ac:dyDescent="0.25">
      <c r="B27" s="15">
        <v>700</v>
      </c>
      <c r="C27" s="173" t="s">
        <v>29</v>
      </c>
      <c r="D27" s="177"/>
      <c r="E27" s="103">
        <v>0.01</v>
      </c>
      <c r="F27" s="94">
        <f>E27*$E$9</f>
        <v>1.2709999999999999</v>
      </c>
      <c r="G27" s="107" t="s">
        <v>54</v>
      </c>
      <c r="H27" s="183"/>
      <c r="I27" s="72"/>
      <c r="M27" s="4"/>
      <c r="N27" s="72"/>
      <c r="O27" s="73"/>
    </row>
    <row r="28" spans="2:15" ht="14.4" thickBot="1" x14ac:dyDescent="0.3">
      <c r="B28" s="27"/>
      <c r="C28" s="28" t="s">
        <v>16</v>
      </c>
      <c r="D28" s="28"/>
      <c r="E28" s="95">
        <f>SUM(E22:E27)</f>
        <v>4.07</v>
      </c>
      <c r="F28" s="96">
        <f>SUM(F22:F27)</f>
        <v>517.29699999999991</v>
      </c>
      <c r="G28" s="47"/>
      <c r="H28" s="29"/>
      <c r="I28" s="72"/>
      <c r="N28" s="72"/>
      <c r="O28" s="73"/>
    </row>
    <row r="29" spans="2:15" ht="17.25" customHeight="1" x14ac:dyDescent="0.25">
      <c r="B29" s="30"/>
      <c r="C29" s="9"/>
      <c r="D29" s="9"/>
      <c r="E29" s="31"/>
      <c r="F29" s="32"/>
      <c r="G29" s="33"/>
      <c r="I29" s="72"/>
    </row>
    <row r="30" spans="2:15" x14ac:dyDescent="0.25">
      <c r="B30" s="184" t="s">
        <v>20</v>
      </c>
      <c r="C30" s="184"/>
      <c r="D30" s="184"/>
      <c r="E30" s="31">
        <f>E28+E19</f>
        <v>10.201687616050354</v>
      </c>
      <c r="F30" s="34">
        <f>F28+F19</f>
        <v>1296.6344959999999</v>
      </c>
      <c r="G30" s="35"/>
    </row>
    <row r="31" spans="2:15" x14ac:dyDescent="0.25">
      <c r="B31" s="30" t="s">
        <v>9</v>
      </c>
      <c r="C31" s="60"/>
      <c r="D31" s="36">
        <v>0.2</v>
      </c>
      <c r="E31" s="91">
        <f>E30*D31</f>
        <v>2.0403375232100709</v>
      </c>
      <c r="F31" s="32">
        <f>F30*D31</f>
        <v>259.32689920000001</v>
      </c>
    </row>
    <row r="32" spans="2:15" x14ac:dyDescent="0.25">
      <c r="B32" s="9" t="s">
        <v>17</v>
      </c>
      <c r="C32" s="9"/>
      <c r="D32" s="9"/>
      <c r="E32" s="31">
        <f>E31+E30</f>
        <v>12.242025139260424</v>
      </c>
      <c r="F32" s="32">
        <f>F31+F30</f>
        <v>1555.9613952</v>
      </c>
      <c r="G32" s="33"/>
    </row>
    <row r="33" spans="2:8" x14ac:dyDescent="0.25">
      <c r="B33" s="9" t="s">
        <v>25</v>
      </c>
      <c r="C33" s="9"/>
      <c r="D33" s="9"/>
      <c r="E33" s="37"/>
      <c r="F33" s="32">
        <f>F30*G33</f>
        <v>22042.786431999997</v>
      </c>
      <c r="G33" s="38">
        <v>17</v>
      </c>
      <c r="H33" s="39" t="s">
        <v>21</v>
      </c>
    </row>
    <row r="34" spans="2:8" ht="14.4" thickBot="1" x14ac:dyDescent="0.3">
      <c r="B34" s="9" t="s">
        <v>26</v>
      </c>
      <c r="C34" s="9"/>
      <c r="D34" s="9"/>
      <c r="E34" s="40"/>
      <c r="F34" s="41">
        <f>F32*G34</f>
        <v>26451.343718399999</v>
      </c>
      <c r="G34" s="42">
        <v>17</v>
      </c>
      <c r="H34" s="43" t="s">
        <v>21</v>
      </c>
    </row>
    <row r="35" spans="2:8" ht="15.6" x14ac:dyDescent="0.3">
      <c r="B35" s="185"/>
      <c r="C35" s="185"/>
      <c r="D35" s="185"/>
      <c r="E35" s="185"/>
      <c r="F35" s="185"/>
      <c r="G35" s="61"/>
      <c r="H35" s="2"/>
    </row>
    <row r="36" spans="2:8" ht="62.25" customHeight="1" x14ac:dyDescent="0.25">
      <c r="B36" s="181" t="s">
        <v>53</v>
      </c>
      <c r="C36" s="181"/>
      <c r="D36" s="181"/>
      <c r="E36" s="181"/>
      <c r="F36" s="181"/>
      <c r="G36" s="181"/>
      <c r="H36" s="181"/>
    </row>
    <row r="37" spans="2:8" ht="15.6" x14ac:dyDescent="0.3">
      <c r="B37" s="93"/>
      <c r="C37" s="2"/>
      <c r="D37" s="2"/>
      <c r="E37" s="2"/>
      <c r="F37" s="2"/>
      <c r="G37" s="2"/>
      <c r="H37" s="2"/>
    </row>
    <row r="38" spans="2:8" ht="15.6" x14ac:dyDescent="0.3">
      <c r="B38" s="2"/>
      <c r="C38" s="2"/>
      <c r="D38" s="2"/>
      <c r="E38" s="2"/>
      <c r="F38" s="2"/>
      <c r="G38" s="2"/>
      <c r="H38" s="2"/>
    </row>
    <row r="39" spans="2:8" x14ac:dyDescent="0.25">
      <c r="B39" s="10" t="s">
        <v>5</v>
      </c>
      <c r="C39" s="10"/>
      <c r="D39" s="10"/>
      <c r="E39" s="10" t="s">
        <v>7</v>
      </c>
    </row>
    <row r="41" spans="2:8" x14ac:dyDescent="0.25">
      <c r="B41" s="58" t="s">
        <v>6</v>
      </c>
      <c r="C41" s="58"/>
      <c r="D41" s="58"/>
      <c r="E41" s="58" t="s">
        <v>6</v>
      </c>
      <c r="F41" s="58"/>
      <c r="G41" s="58"/>
    </row>
    <row r="42" spans="2:8" ht="15.6" x14ac:dyDescent="0.3">
      <c r="B42" s="2"/>
      <c r="C42" s="2"/>
      <c r="D42" s="2"/>
      <c r="E42" s="2"/>
      <c r="F42" s="2"/>
      <c r="G42" s="2"/>
      <c r="H42" s="2"/>
    </row>
  </sheetData>
  <mergeCells count="11">
    <mergeCell ref="C27:D27"/>
    <mergeCell ref="G24:G26"/>
    <mergeCell ref="B36:H36"/>
    <mergeCell ref="H22:H27"/>
    <mergeCell ref="B30:D30"/>
    <mergeCell ref="B35:F35"/>
    <mergeCell ref="G13:G15"/>
    <mergeCell ref="C15:D15"/>
    <mergeCell ref="G16:G18"/>
    <mergeCell ref="C22:D22"/>
    <mergeCell ref="A4:H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6"/>
  <sheetViews>
    <sheetView zoomScaleNormal="100" workbookViewId="0">
      <selection activeCell="L4" sqref="L4"/>
    </sheetView>
  </sheetViews>
  <sheetFormatPr defaultColWidth="9.109375" defaultRowHeight="14.4" x14ac:dyDescent="0.3"/>
  <cols>
    <col min="1" max="1" width="9.109375" style="80" customWidth="1"/>
    <col min="2" max="2" width="7.88671875" style="80" customWidth="1"/>
    <col min="3" max="3" width="14.6640625" style="80" customWidth="1"/>
    <col min="4" max="4" width="14.33203125" style="80" customWidth="1"/>
    <col min="5" max="7" width="14.6640625" style="80" customWidth="1"/>
    <col min="8" max="10" width="9.109375" style="80"/>
    <col min="11" max="11" width="11" style="80" customWidth="1"/>
    <col min="12" max="16384" width="9.109375" style="80"/>
  </cols>
  <sheetData>
    <row r="1" spans="1:16" x14ac:dyDescent="0.3">
      <c r="A1" s="74"/>
      <c r="B1" s="74"/>
      <c r="C1" s="74"/>
      <c r="D1" s="74"/>
      <c r="E1" s="74"/>
      <c r="F1" s="74"/>
      <c r="G1" s="75"/>
    </row>
    <row r="2" spans="1:16" x14ac:dyDescent="0.3">
      <c r="A2" s="74"/>
      <c r="B2" s="74"/>
      <c r="C2" s="74"/>
      <c r="D2" s="74"/>
      <c r="E2" s="74"/>
      <c r="F2" s="76"/>
      <c r="G2" s="77"/>
    </row>
    <row r="3" spans="1:16" x14ac:dyDescent="0.3">
      <c r="A3" s="112"/>
      <c r="B3" s="112"/>
      <c r="C3" s="112"/>
      <c r="D3" s="112"/>
      <c r="E3" s="112"/>
      <c r="F3" s="76"/>
      <c r="G3" s="77"/>
      <c r="H3" s="113"/>
      <c r="I3" s="113"/>
      <c r="J3" s="113"/>
      <c r="K3" s="114" t="s">
        <v>10</v>
      </c>
      <c r="L3" s="114" t="s">
        <v>44</v>
      </c>
      <c r="M3" s="115"/>
      <c r="N3" s="113"/>
      <c r="O3" s="113"/>
    </row>
    <row r="4" spans="1:16" ht="18" x14ac:dyDescent="0.35">
      <c r="A4" s="112"/>
      <c r="B4" s="116" t="s">
        <v>58</v>
      </c>
      <c r="C4" s="112"/>
      <c r="D4" s="112"/>
      <c r="E4" s="76"/>
      <c r="F4" s="117" t="str">
        <f>'Lisa 3'!D7</f>
        <v>Kalevi tn 1a, Räpina linn, Räpina vald, Põlva maakond</v>
      </c>
      <c r="G4" s="112"/>
      <c r="H4" s="113"/>
      <c r="I4" s="113"/>
      <c r="J4" s="113"/>
      <c r="K4" s="118" t="s">
        <v>46</v>
      </c>
      <c r="L4" s="119">
        <v>127.1</v>
      </c>
      <c r="M4" s="120">
        <f>L4/$L$9</f>
        <v>7.2591238791478663E-2</v>
      </c>
      <c r="N4" s="121"/>
      <c r="O4" s="122"/>
    </row>
    <row r="5" spans="1:16" x14ac:dyDescent="0.3">
      <c r="A5" s="112"/>
      <c r="B5" s="112"/>
      <c r="C5" s="112"/>
      <c r="D5" s="112"/>
      <c r="E5" s="112"/>
      <c r="F5" s="123"/>
      <c r="G5" s="112"/>
      <c r="H5" s="113"/>
      <c r="I5" s="113"/>
      <c r="J5" s="113"/>
      <c r="K5" s="118" t="s">
        <v>47</v>
      </c>
      <c r="L5" s="119"/>
      <c r="M5" s="120">
        <f>L5/$L$9</f>
        <v>0</v>
      </c>
      <c r="N5" s="124"/>
      <c r="O5" s="122"/>
    </row>
    <row r="6" spans="1:16" x14ac:dyDescent="0.3">
      <c r="A6" s="112"/>
      <c r="B6" s="125" t="s">
        <v>30</v>
      </c>
      <c r="C6" s="126"/>
      <c r="D6" s="127"/>
      <c r="E6" s="161">
        <v>44409</v>
      </c>
      <c r="F6" s="129"/>
      <c r="G6" s="112"/>
      <c r="H6" s="113"/>
      <c r="I6" s="113"/>
      <c r="J6" s="113"/>
      <c r="K6" s="118" t="s">
        <v>48</v>
      </c>
      <c r="L6" s="119"/>
      <c r="M6" s="120">
        <f>L6/$L$9</f>
        <v>0</v>
      </c>
      <c r="N6" s="130"/>
      <c r="O6" s="130"/>
    </row>
    <row r="7" spans="1:16" x14ac:dyDescent="0.3">
      <c r="A7" s="112"/>
      <c r="B7" s="131" t="s">
        <v>31</v>
      </c>
      <c r="C7" s="132"/>
      <c r="D7" s="133"/>
      <c r="E7" s="134">
        <v>120</v>
      </c>
      <c r="F7" s="135" t="s">
        <v>21</v>
      </c>
      <c r="G7" s="112"/>
      <c r="H7" s="113"/>
      <c r="I7" s="113"/>
      <c r="J7" s="113"/>
      <c r="K7" s="118" t="s">
        <v>49</v>
      </c>
      <c r="L7" s="119"/>
      <c r="M7" s="120">
        <f>L7/$L$9</f>
        <v>0</v>
      </c>
      <c r="N7" s="136"/>
      <c r="O7" s="136"/>
    </row>
    <row r="8" spans="1:16" x14ac:dyDescent="0.3">
      <c r="A8" s="112"/>
      <c r="B8" s="131" t="s">
        <v>32</v>
      </c>
      <c r="C8" s="132"/>
      <c r="D8" s="137">
        <f>E6-1</f>
        <v>44408</v>
      </c>
      <c r="E8" s="138">
        <v>28655.790000000005</v>
      </c>
      <c r="F8" s="135" t="s">
        <v>33</v>
      </c>
      <c r="G8" s="160"/>
      <c r="H8" s="113"/>
      <c r="I8" s="113"/>
      <c r="J8" s="113"/>
      <c r="K8" s="118" t="s">
        <v>50</v>
      </c>
      <c r="L8" s="119"/>
      <c r="M8" s="120">
        <f>L8/$L$9</f>
        <v>0</v>
      </c>
      <c r="N8" s="136"/>
      <c r="O8" s="136"/>
    </row>
    <row r="9" spans="1:16" x14ac:dyDescent="0.3">
      <c r="A9" s="112"/>
      <c r="B9" s="131" t="s">
        <v>32</v>
      </c>
      <c r="C9" s="132"/>
      <c r="D9" s="137">
        <f>EDATE(D8,E7)</f>
        <v>48060</v>
      </c>
      <c r="E9" s="138">
        <v>16784.190000000002</v>
      </c>
      <c r="F9" s="135" t="s">
        <v>33</v>
      </c>
      <c r="G9" s="112"/>
      <c r="H9" s="113"/>
      <c r="I9" s="113"/>
      <c r="J9" s="113"/>
      <c r="K9" s="139" t="s">
        <v>45</v>
      </c>
      <c r="L9" s="140">
        <v>1750.9</v>
      </c>
      <c r="M9" s="139"/>
      <c r="N9" s="136"/>
      <c r="O9" s="136"/>
    </row>
    <row r="10" spans="1:16" x14ac:dyDescent="0.3">
      <c r="A10" s="112"/>
      <c r="B10" s="131" t="s">
        <v>34</v>
      </c>
      <c r="C10" s="132"/>
      <c r="D10" s="133"/>
      <c r="E10" s="141">
        <f>M4</f>
        <v>7.2591238791478663E-2</v>
      </c>
      <c r="F10" s="135"/>
      <c r="G10" s="112"/>
      <c r="H10" s="113"/>
      <c r="I10" s="113"/>
      <c r="J10" s="113"/>
      <c r="K10" s="113"/>
      <c r="L10" s="113"/>
      <c r="M10" s="142"/>
      <c r="N10" s="142"/>
      <c r="O10" s="142"/>
    </row>
    <row r="11" spans="1:16" x14ac:dyDescent="0.3">
      <c r="A11" s="112"/>
      <c r="B11" s="131" t="s">
        <v>35</v>
      </c>
      <c r="C11" s="132"/>
      <c r="D11" s="133"/>
      <c r="E11" s="143">
        <f>ROUND(E8*E10,2)</f>
        <v>2080.16</v>
      </c>
      <c r="F11" s="135" t="s">
        <v>33</v>
      </c>
      <c r="G11" s="112"/>
      <c r="H11" s="113"/>
      <c r="I11" s="113"/>
      <c r="J11" s="113"/>
      <c r="K11" s="113"/>
      <c r="L11" s="113"/>
      <c r="M11" s="142"/>
      <c r="N11" s="142"/>
      <c r="O11" s="142"/>
    </row>
    <row r="12" spans="1:16" x14ac:dyDescent="0.3">
      <c r="A12" s="112"/>
      <c r="B12" s="131" t="s">
        <v>36</v>
      </c>
      <c r="C12" s="132"/>
      <c r="D12" s="133"/>
      <c r="E12" s="143">
        <f>ROUND(E9*E10,2)</f>
        <v>1218.3900000000001</v>
      </c>
      <c r="F12" s="135" t="s">
        <v>33</v>
      </c>
      <c r="G12" s="112"/>
      <c r="H12" s="113"/>
      <c r="I12" s="113"/>
      <c r="J12" s="113"/>
      <c r="K12" s="144"/>
      <c r="L12" s="144"/>
      <c r="M12" s="136"/>
      <c r="N12" s="136"/>
      <c r="O12" s="136"/>
      <c r="P12" s="87"/>
    </row>
    <row r="13" spans="1:16" x14ac:dyDescent="0.3">
      <c r="A13" s="112"/>
      <c r="B13" s="145" t="s">
        <v>63</v>
      </c>
      <c r="C13" s="146"/>
      <c r="D13" s="147"/>
      <c r="E13" s="148">
        <v>2.7E-2</v>
      </c>
      <c r="F13" s="149"/>
      <c r="G13" s="112"/>
      <c r="H13" s="113"/>
      <c r="I13" s="113"/>
      <c r="J13" s="113"/>
      <c r="K13" s="144"/>
      <c r="L13" s="144"/>
      <c r="M13" s="136"/>
      <c r="N13" s="136"/>
      <c r="O13" s="136"/>
      <c r="P13" s="87"/>
    </row>
    <row r="14" spans="1:16" x14ac:dyDescent="0.3">
      <c r="A14" s="112"/>
      <c r="B14" s="134"/>
      <c r="C14" s="132"/>
      <c r="D14" s="113"/>
      <c r="E14" s="150"/>
      <c r="F14" s="134"/>
      <c r="G14" s="112"/>
      <c r="H14" s="113"/>
      <c r="I14" s="113"/>
      <c r="J14" s="113"/>
      <c r="K14" s="144"/>
      <c r="L14" s="144"/>
      <c r="M14" s="136"/>
      <c r="N14" s="136"/>
      <c r="O14" s="136"/>
      <c r="P14" s="87"/>
    </row>
    <row r="15" spans="1:16" x14ac:dyDescent="0.3">
      <c r="A15" s="113"/>
      <c r="B15" s="113"/>
      <c r="C15" s="113"/>
      <c r="D15" s="113"/>
      <c r="E15" s="113"/>
      <c r="F15" s="113"/>
      <c r="G15" s="113"/>
      <c r="H15" s="113"/>
      <c r="I15" s="113"/>
      <c r="J15" s="113"/>
      <c r="K15" s="144"/>
      <c r="L15" s="144"/>
      <c r="M15" s="136"/>
      <c r="N15" s="136"/>
      <c r="O15" s="136"/>
      <c r="P15" s="87"/>
    </row>
    <row r="16" spans="1:16" ht="15" thickBot="1" x14ac:dyDescent="0.35">
      <c r="A16" s="151" t="s">
        <v>37</v>
      </c>
      <c r="B16" s="151" t="s">
        <v>38</v>
      </c>
      <c r="C16" s="151" t="s">
        <v>39</v>
      </c>
      <c r="D16" s="151" t="s">
        <v>40</v>
      </c>
      <c r="E16" s="151" t="s">
        <v>41</v>
      </c>
      <c r="F16" s="151" t="s">
        <v>42</v>
      </c>
      <c r="G16" s="151" t="s">
        <v>43</v>
      </c>
      <c r="H16" s="113"/>
      <c r="I16" s="113"/>
      <c r="J16" s="113"/>
      <c r="K16" s="144"/>
      <c r="L16" s="144"/>
      <c r="M16" s="136"/>
      <c r="N16" s="136"/>
      <c r="O16" s="136"/>
      <c r="P16" s="87"/>
    </row>
    <row r="17" spans="1:16" x14ac:dyDescent="0.3">
      <c r="A17" s="152">
        <f>E6</f>
        <v>44409</v>
      </c>
      <c r="B17" s="76">
        <v>1</v>
      </c>
      <c r="C17" s="123">
        <f>E11</f>
        <v>2080.16</v>
      </c>
      <c r="D17" s="153">
        <f>ROUND(IPMT($E$13/12,B17,$E$7,-$E$11,$E$12,0),2)</f>
        <v>4.68</v>
      </c>
      <c r="E17" s="153">
        <f>ROUND(PPMT($E$13/12,B17,$E$7,-$E$11,$E$12,0),2)</f>
        <v>6.26</v>
      </c>
      <c r="F17" s="153">
        <f>ROUND(PMT($E$13/12,E7,-E11,E12),2)</f>
        <v>10.94</v>
      </c>
      <c r="G17" s="153">
        <f>C17-E17</f>
        <v>2073.8999999999996</v>
      </c>
      <c r="H17" s="113"/>
      <c r="I17" s="113"/>
      <c r="J17" s="113"/>
      <c r="K17" s="144"/>
      <c r="L17" s="144"/>
      <c r="M17" s="136"/>
      <c r="N17" s="136"/>
      <c r="O17" s="136"/>
      <c r="P17" s="87"/>
    </row>
    <row r="18" spans="1:16" x14ac:dyDescent="0.3">
      <c r="A18" s="82">
        <f>EDATE(A17,1)</f>
        <v>44440</v>
      </c>
      <c r="B18" s="83">
        <v>2</v>
      </c>
      <c r="C18" s="78">
        <f>G17</f>
        <v>2073.8999999999996</v>
      </c>
      <c r="D18" s="84">
        <f t="shared" ref="D18:D75" si="0">ROUND(C18*$E$13/12,2)</f>
        <v>4.67</v>
      </c>
      <c r="E18" s="84">
        <f>F18-D18</f>
        <v>6.27</v>
      </c>
      <c r="F18" s="84">
        <f>F17</f>
        <v>10.94</v>
      </c>
      <c r="G18" s="84">
        <f t="shared" ref="G18:G75" si="1">C18-E18</f>
        <v>2067.6299999999997</v>
      </c>
      <c r="K18" s="85"/>
      <c r="L18" s="85"/>
      <c r="M18" s="86"/>
      <c r="N18" s="86"/>
      <c r="O18" s="86"/>
      <c r="P18" s="87"/>
    </row>
    <row r="19" spans="1:16" x14ac:dyDescent="0.3">
      <c r="A19" s="82">
        <f>EDATE(A18,1)</f>
        <v>44470</v>
      </c>
      <c r="B19" s="83">
        <v>3</v>
      </c>
      <c r="C19" s="78">
        <f>G18</f>
        <v>2067.6299999999997</v>
      </c>
      <c r="D19" s="84">
        <f t="shared" si="0"/>
        <v>4.6500000000000004</v>
      </c>
      <c r="E19" s="84">
        <f>F19-D19</f>
        <v>6.2899999999999991</v>
      </c>
      <c r="F19" s="84">
        <f t="shared" ref="F19:F82" si="2">F18</f>
        <v>10.94</v>
      </c>
      <c r="G19" s="84">
        <f t="shared" si="1"/>
        <v>2061.3399999999997</v>
      </c>
      <c r="K19" s="85"/>
      <c r="L19" s="85"/>
      <c r="M19" s="86"/>
      <c r="N19" s="86"/>
      <c r="O19" s="86"/>
      <c r="P19" s="87"/>
    </row>
    <row r="20" spans="1:16" x14ac:dyDescent="0.3">
      <c r="A20" s="82">
        <f t="shared" ref="A20:A83" si="3">EDATE(A19,1)</f>
        <v>44501</v>
      </c>
      <c r="B20" s="83">
        <v>4</v>
      </c>
      <c r="C20" s="78">
        <f t="shared" ref="C20:C75" si="4">G19</f>
        <v>2061.3399999999997</v>
      </c>
      <c r="D20" s="84">
        <f t="shared" si="0"/>
        <v>4.6399999999999997</v>
      </c>
      <c r="E20" s="84">
        <f t="shared" ref="E20:E75" si="5">F20-D20</f>
        <v>6.3</v>
      </c>
      <c r="F20" s="84">
        <f t="shared" si="2"/>
        <v>10.94</v>
      </c>
      <c r="G20" s="84">
        <f t="shared" si="1"/>
        <v>2055.0399999999995</v>
      </c>
      <c r="K20" s="85"/>
      <c r="L20" s="85"/>
      <c r="M20" s="86"/>
      <c r="N20" s="86"/>
      <c r="O20" s="86"/>
      <c r="P20" s="87"/>
    </row>
    <row r="21" spans="1:16" x14ac:dyDescent="0.3">
      <c r="A21" s="82">
        <f t="shared" si="3"/>
        <v>44531</v>
      </c>
      <c r="B21" s="83">
        <v>5</v>
      </c>
      <c r="C21" s="78">
        <f t="shared" si="4"/>
        <v>2055.0399999999995</v>
      </c>
      <c r="D21" s="84">
        <f t="shared" si="0"/>
        <v>4.62</v>
      </c>
      <c r="E21" s="84">
        <f t="shared" si="5"/>
        <v>6.3199999999999994</v>
      </c>
      <c r="F21" s="84">
        <f t="shared" si="2"/>
        <v>10.94</v>
      </c>
      <c r="G21" s="84">
        <f t="shared" si="1"/>
        <v>2048.7199999999993</v>
      </c>
      <c r="K21" s="85"/>
      <c r="L21" s="85"/>
      <c r="M21" s="86"/>
      <c r="N21" s="86"/>
      <c r="O21" s="86"/>
      <c r="P21" s="87"/>
    </row>
    <row r="22" spans="1:16" x14ac:dyDescent="0.3">
      <c r="A22" s="82">
        <f t="shared" si="3"/>
        <v>44562</v>
      </c>
      <c r="B22" s="83">
        <v>6</v>
      </c>
      <c r="C22" s="78">
        <f t="shared" si="4"/>
        <v>2048.7199999999993</v>
      </c>
      <c r="D22" s="84">
        <f t="shared" si="0"/>
        <v>4.6100000000000003</v>
      </c>
      <c r="E22" s="84">
        <f t="shared" si="5"/>
        <v>6.3299999999999992</v>
      </c>
      <c r="F22" s="84">
        <f t="shared" si="2"/>
        <v>10.94</v>
      </c>
      <c r="G22" s="84">
        <f t="shared" si="1"/>
        <v>2042.3899999999994</v>
      </c>
      <c r="K22" s="85"/>
      <c r="L22" s="85"/>
      <c r="M22" s="86"/>
      <c r="N22" s="86"/>
      <c r="O22" s="86"/>
      <c r="P22" s="87"/>
    </row>
    <row r="23" spans="1:16" x14ac:dyDescent="0.3">
      <c r="A23" s="82">
        <f t="shared" si="3"/>
        <v>44593</v>
      </c>
      <c r="B23" s="83">
        <v>7</v>
      </c>
      <c r="C23" s="78">
        <f t="shared" si="4"/>
        <v>2042.3899999999994</v>
      </c>
      <c r="D23" s="84">
        <f t="shared" si="0"/>
        <v>4.5999999999999996</v>
      </c>
      <c r="E23" s="84">
        <f t="shared" si="5"/>
        <v>6.34</v>
      </c>
      <c r="F23" s="84">
        <f t="shared" si="2"/>
        <v>10.94</v>
      </c>
      <c r="G23" s="84">
        <f t="shared" si="1"/>
        <v>2036.0499999999995</v>
      </c>
      <c r="K23" s="85"/>
      <c r="L23" s="85"/>
      <c r="M23" s="86"/>
      <c r="N23" s="86"/>
      <c r="O23" s="86"/>
      <c r="P23" s="87"/>
    </row>
    <row r="24" spans="1:16" x14ac:dyDescent="0.3">
      <c r="A24" s="82">
        <f>EDATE(A23,1)</f>
        <v>44621</v>
      </c>
      <c r="B24" s="83">
        <v>8</v>
      </c>
      <c r="C24" s="78">
        <f t="shared" si="4"/>
        <v>2036.0499999999995</v>
      </c>
      <c r="D24" s="84">
        <f t="shared" si="0"/>
        <v>4.58</v>
      </c>
      <c r="E24" s="84">
        <f t="shared" si="5"/>
        <v>6.3599999999999994</v>
      </c>
      <c r="F24" s="84">
        <f t="shared" si="2"/>
        <v>10.94</v>
      </c>
      <c r="G24" s="84">
        <f t="shared" si="1"/>
        <v>2029.6899999999996</v>
      </c>
      <c r="K24" s="85"/>
      <c r="L24" s="85"/>
      <c r="M24" s="86"/>
      <c r="N24" s="86"/>
      <c r="O24" s="86"/>
      <c r="P24" s="87"/>
    </row>
    <row r="25" spans="1:16" x14ac:dyDescent="0.3">
      <c r="A25" s="82">
        <f t="shared" si="3"/>
        <v>44652</v>
      </c>
      <c r="B25" s="83">
        <v>9</v>
      </c>
      <c r="C25" s="78">
        <f t="shared" si="4"/>
        <v>2029.6899999999996</v>
      </c>
      <c r="D25" s="84">
        <f t="shared" si="0"/>
        <v>4.57</v>
      </c>
      <c r="E25" s="84">
        <f t="shared" si="5"/>
        <v>6.3699999999999992</v>
      </c>
      <c r="F25" s="84">
        <f t="shared" si="2"/>
        <v>10.94</v>
      </c>
      <c r="G25" s="84">
        <f t="shared" si="1"/>
        <v>2023.3199999999997</v>
      </c>
      <c r="K25" s="85"/>
      <c r="L25" s="85"/>
      <c r="M25" s="86"/>
      <c r="N25" s="86"/>
      <c r="O25" s="86"/>
      <c r="P25" s="87"/>
    </row>
    <row r="26" spans="1:16" x14ac:dyDescent="0.3">
      <c r="A26" s="82">
        <f t="shared" si="3"/>
        <v>44682</v>
      </c>
      <c r="B26" s="83">
        <v>10</v>
      </c>
      <c r="C26" s="78">
        <f t="shared" si="4"/>
        <v>2023.3199999999997</v>
      </c>
      <c r="D26" s="84">
        <f t="shared" si="0"/>
        <v>4.55</v>
      </c>
      <c r="E26" s="84">
        <f t="shared" si="5"/>
        <v>6.39</v>
      </c>
      <c r="F26" s="84">
        <f t="shared" si="2"/>
        <v>10.94</v>
      </c>
      <c r="G26" s="84">
        <f t="shared" si="1"/>
        <v>2016.9299999999996</v>
      </c>
      <c r="K26" s="85"/>
      <c r="L26" s="85"/>
      <c r="M26" s="86"/>
      <c r="N26" s="86"/>
      <c r="O26" s="86"/>
      <c r="P26" s="87"/>
    </row>
    <row r="27" spans="1:16" x14ac:dyDescent="0.3">
      <c r="A27" s="82">
        <f t="shared" si="3"/>
        <v>44713</v>
      </c>
      <c r="B27" s="83">
        <v>11</v>
      </c>
      <c r="C27" s="78">
        <f t="shared" si="4"/>
        <v>2016.9299999999996</v>
      </c>
      <c r="D27" s="84">
        <f t="shared" si="0"/>
        <v>4.54</v>
      </c>
      <c r="E27" s="84">
        <f t="shared" si="5"/>
        <v>6.3999999999999995</v>
      </c>
      <c r="F27" s="84">
        <f t="shared" si="2"/>
        <v>10.94</v>
      </c>
      <c r="G27" s="84">
        <f t="shared" si="1"/>
        <v>2010.5299999999995</v>
      </c>
      <c r="K27" s="79"/>
      <c r="L27" s="79"/>
      <c r="M27" s="79"/>
      <c r="N27" s="79"/>
      <c r="O27" s="79"/>
      <c r="P27" s="79"/>
    </row>
    <row r="28" spans="1:16" x14ac:dyDescent="0.3">
      <c r="A28" s="82">
        <f t="shared" si="3"/>
        <v>44743</v>
      </c>
      <c r="B28" s="83">
        <v>12</v>
      </c>
      <c r="C28" s="78">
        <f t="shared" si="4"/>
        <v>2010.5299999999995</v>
      </c>
      <c r="D28" s="84">
        <f t="shared" si="0"/>
        <v>4.5199999999999996</v>
      </c>
      <c r="E28" s="84">
        <f t="shared" si="5"/>
        <v>6.42</v>
      </c>
      <c r="F28" s="84">
        <f t="shared" si="2"/>
        <v>10.94</v>
      </c>
      <c r="G28" s="84">
        <f t="shared" si="1"/>
        <v>2004.1099999999994</v>
      </c>
    </row>
    <row r="29" spans="1:16" x14ac:dyDescent="0.3">
      <c r="A29" s="82">
        <f t="shared" si="3"/>
        <v>44774</v>
      </c>
      <c r="B29" s="83">
        <v>13</v>
      </c>
      <c r="C29" s="78">
        <f t="shared" si="4"/>
        <v>2004.1099999999994</v>
      </c>
      <c r="D29" s="84">
        <f t="shared" si="0"/>
        <v>4.51</v>
      </c>
      <c r="E29" s="84">
        <f t="shared" si="5"/>
        <v>6.43</v>
      </c>
      <c r="F29" s="84">
        <f t="shared" si="2"/>
        <v>10.94</v>
      </c>
      <c r="G29" s="84">
        <f t="shared" si="1"/>
        <v>1997.6799999999994</v>
      </c>
    </row>
    <row r="30" spans="1:16" x14ac:dyDescent="0.3">
      <c r="A30" s="82">
        <f t="shared" si="3"/>
        <v>44805</v>
      </c>
      <c r="B30" s="83">
        <v>14</v>
      </c>
      <c r="C30" s="78">
        <f t="shared" si="4"/>
        <v>1997.6799999999994</v>
      </c>
      <c r="D30" s="84">
        <f t="shared" si="0"/>
        <v>4.49</v>
      </c>
      <c r="E30" s="84">
        <f t="shared" si="5"/>
        <v>6.4499999999999993</v>
      </c>
      <c r="F30" s="84">
        <f t="shared" si="2"/>
        <v>10.94</v>
      </c>
      <c r="G30" s="84">
        <f t="shared" si="1"/>
        <v>1991.2299999999993</v>
      </c>
    </row>
    <row r="31" spans="1:16" x14ac:dyDescent="0.3">
      <c r="A31" s="82">
        <f t="shared" si="3"/>
        <v>44835</v>
      </c>
      <c r="B31" s="83">
        <v>15</v>
      </c>
      <c r="C31" s="78">
        <f t="shared" si="4"/>
        <v>1991.2299999999993</v>
      </c>
      <c r="D31" s="84">
        <f t="shared" si="0"/>
        <v>4.4800000000000004</v>
      </c>
      <c r="E31" s="84">
        <f t="shared" si="5"/>
        <v>6.4599999999999991</v>
      </c>
      <c r="F31" s="84">
        <f t="shared" si="2"/>
        <v>10.94</v>
      </c>
      <c r="G31" s="84">
        <f t="shared" si="1"/>
        <v>1984.7699999999993</v>
      </c>
    </row>
    <row r="32" spans="1:16" x14ac:dyDescent="0.3">
      <c r="A32" s="82">
        <f t="shared" si="3"/>
        <v>44866</v>
      </c>
      <c r="B32" s="83">
        <v>16</v>
      </c>
      <c r="C32" s="78">
        <f t="shared" si="4"/>
        <v>1984.7699999999993</v>
      </c>
      <c r="D32" s="84">
        <f t="shared" si="0"/>
        <v>4.47</v>
      </c>
      <c r="E32" s="84">
        <f t="shared" si="5"/>
        <v>6.47</v>
      </c>
      <c r="F32" s="84">
        <f t="shared" si="2"/>
        <v>10.94</v>
      </c>
      <c r="G32" s="84">
        <f t="shared" si="1"/>
        <v>1978.2999999999993</v>
      </c>
    </row>
    <row r="33" spans="1:7" x14ac:dyDescent="0.3">
      <c r="A33" s="82">
        <f t="shared" si="3"/>
        <v>44896</v>
      </c>
      <c r="B33" s="83">
        <v>17</v>
      </c>
      <c r="C33" s="78">
        <f t="shared" si="4"/>
        <v>1978.2999999999993</v>
      </c>
      <c r="D33" s="84">
        <f t="shared" si="0"/>
        <v>4.45</v>
      </c>
      <c r="E33" s="84">
        <f t="shared" si="5"/>
        <v>6.4899999999999993</v>
      </c>
      <c r="F33" s="84">
        <f t="shared" si="2"/>
        <v>10.94</v>
      </c>
      <c r="G33" s="84">
        <f t="shared" si="1"/>
        <v>1971.8099999999993</v>
      </c>
    </row>
    <row r="34" spans="1:7" x14ac:dyDescent="0.3">
      <c r="A34" s="82">
        <f t="shared" si="3"/>
        <v>44927</v>
      </c>
      <c r="B34" s="83">
        <v>18</v>
      </c>
      <c r="C34" s="78">
        <f t="shared" si="4"/>
        <v>1971.8099999999993</v>
      </c>
      <c r="D34" s="84">
        <f t="shared" si="0"/>
        <v>4.4400000000000004</v>
      </c>
      <c r="E34" s="84">
        <f t="shared" si="5"/>
        <v>6.4999999999999991</v>
      </c>
      <c r="F34" s="84">
        <f t="shared" si="2"/>
        <v>10.94</v>
      </c>
      <c r="G34" s="84">
        <f t="shared" si="1"/>
        <v>1965.3099999999993</v>
      </c>
    </row>
    <row r="35" spans="1:7" x14ac:dyDescent="0.3">
      <c r="A35" s="82">
        <f t="shared" si="3"/>
        <v>44958</v>
      </c>
      <c r="B35" s="83">
        <v>19</v>
      </c>
      <c r="C35" s="78">
        <f t="shared" si="4"/>
        <v>1965.3099999999993</v>
      </c>
      <c r="D35" s="84">
        <f t="shared" si="0"/>
        <v>4.42</v>
      </c>
      <c r="E35" s="84">
        <f t="shared" si="5"/>
        <v>6.52</v>
      </c>
      <c r="F35" s="84">
        <f t="shared" si="2"/>
        <v>10.94</v>
      </c>
      <c r="G35" s="84">
        <f t="shared" si="1"/>
        <v>1958.7899999999993</v>
      </c>
    </row>
    <row r="36" spans="1:7" x14ac:dyDescent="0.3">
      <c r="A36" s="82">
        <f t="shared" si="3"/>
        <v>44986</v>
      </c>
      <c r="B36" s="83">
        <v>20</v>
      </c>
      <c r="C36" s="78">
        <f t="shared" si="4"/>
        <v>1958.7899999999993</v>
      </c>
      <c r="D36" s="84">
        <f t="shared" si="0"/>
        <v>4.41</v>
      </c>
      <c r="E36" s="84">
        <f t="shared" si="5"/>
        <v>6.5299999999999994</v>
      </c>
      <c r="F36" s="84">
        <f t="shared" si="2"/>
        <v>10.94</v>
      </c>
      <c r="G36" s="84">
        <f t="shared" si="1"/>
        <v>1952.2599999999993</v>
      </c>
    </row>
    <row r="37" spans="1:7" x14ac:dyDescent="0.3">
      <c r="A37" s="82">
        <f t="shared" si="3"/>
        <v>45017</v>
      </c>
      <c r="B37" s="83">
        <v>21</v>
      </c>
      <c r="C37" s="78">
        <f t="shared" si="4"/>
        <v>1952.2599999999993</v>
      </c>
      <c r="D37" s="84">
        <f t="shared" si="0"/>
        <v>4.3899999999999997</v>
      </c>
      <c r="E37" s="84">
        <f t="shared" si="5"/>
        <v>6.55</v>
      </c>
      <c r="F37" s="84">
        <f t="shared" si="2"/>
        <v>10.94</v>
      </c>
      <c r="G37" s="84">
        <f t="shared" si="1"/>
        <v>1945.7099999999994</v>
      </c>
    </row>
    <row r="38" spans="1:7" x14ac:dyDescent="0.3">
      <c r="A38" s="82">
        <f t="shared" si="3"/>
        <v>45047</v>
      </c>
      <c r="B38" s="83">
        <v>22</v>
      </c>
      <c r="C38" s="78">
        <f t="shared" si="4"/>
        <v>1945.7099999999994</v>
      </c>
      <c r="D38" s="84">
        <f t="shared" si="0"/>
        <v>4.38</v>
      </c>
      <c r="E38" s="84">
        <f t="shared" si="5"/>
        <v>6.56</v>
      </c>
      <c r="F38" s="84">
        <f t="shared" si="2"/>
        <v>10.94</v>
      </c>
      <c r="G38" s="84">
        <f t="shared" si="1"/>
        <v>1939.1499999999994</v>
      </c>
    </row>
    <row r="39" spans="1:7" x14ac:dyDescent="0.3">
      <c r="A39" s="82">
        <f t="shared" si="3"/>
        <v>45078</v>
      </c>
      <c r="B39" s="83">
        <v>23</v>
      </c>
      <c r="C39" s="78">
        <f t="shared" si="4"/>
        <v>1939.1499999999994</v>
      </c>
      <c r="D39" s="84">
        <f t="shared" si="0"/>
        <v>4.3600000000000003</v>
      </c>
      <c r="E39" s="84">
        <f t="shared" si="5"/>
        <v>6.5799999999999992</v>
      </c>
      <c r="F39" s="84">
        <f t="shared" si="2"/>
        <v>10.94</v>
      </c>
      <c r="G39" s="84">
        <f t="shared" si="1"/>
        <v>1932.5699999999995</v>
      </c>
    </row>
    <row r="40" spans="1:7" x14ac:dyDescent="0.3">
      <c r="A40" s="82">
        <f t="shared" si="3"/>
        <v>45108</v>
      </c>
      <c r="B40" s="83">
        <v>24</v>
      </c>
      <c r="C40" s="78">
        <f t="shared" si="4"/>
        <v>1932.5699999999995</v>
      </c>
      <c r="D40" s="84">
        <f t="shared" si="0"/>
        <v>4.3499999999999996</v>
      </c>
      <c r="E40" s="84">
        <f t="shared" si="5"/>
        <v>6.59</v>
      </c>
      <c r="F40" s="84">
        <f t="shared" si="2"/>
        <v>10.94</v>
      </c>
      <c r="G40" s="84">
        <f t="shared" si="1"/>
        <v>1925.9799999999996</v>
      </c>
    </row>
    <row r="41" spans="1:7" x14ac:dyDescent="0.3">
      <c r="A41" s="82">
        <f t="shared" si="3"/>
        <v>45139</v>
      </c>
      <c r="B41" s="83">
        <v>25</v>
      </c>
      <c r="C41" s="78">
        <f t="shared" si="4"/>
        <v>1925.9799999999996</v>
      </c>
      <c r="D41" s="84">
        <f t="shared" si="0"/>
        <v>4.33</v>
      </c>
      <c r="E41" s="84">
        <f t="shared" si="5"/>
        <v>6.6099999999999994</v>
      </c>
      <c r="F41" s="84">
        <f t="shared" si="2"/>
        <v>10.94</v>
      </c>
      <c r="G41" s="84">
        <f t="shared" si="1"/>
        <v>1919.3699999999997</v>
      </c>
    </row>
    <row r="42" spans="1:7" x14ac:dyDescent="0.3">
      <c r="A42" s="82">
        <f t="shared" si="3"/>
        <v>45170</v>
      </c>
      <c r="B42" s="83">
        <v>26</v>
      </c>
      <c r="C42" s="78">
        <f t="shared" si="4"/>
        <v>1919.3699999999997</v>
      </c>
      <c r="D42" s="84">
        <f t="shared" si="0"/>
        <v>4.32</v>
      </c>
      <c r="E42" s="84">
        <f t="shared" si="5"/>
        <v>6.6199999999999992</v>
      </c>
      <c r="F42" s="84">
        <f t="shared" si="2"/>
        <v>10.94</v>
      </c>
      <c r="G42" s="84">
        <f t="shared" si="1"/>
        <v>1912.7499999999998</v>
      </c>
    </row>
    <row r="43" spans="1:7" x14ac:dyDescent="0.3">
      <c r="A43" s="82">
        <f t="shared" si="3"/>
        <v>45200</v>
      </c>
      <c r="B43" s="83">
        <v>27</v>
      </c>
      <c r="C43" s="78">
        <f t="shared" si="4"/>
        <v>1912.7499999999998</v>
      </c>
      <c r="D43" s="84">
        <f t="shared" si="0"/>
        <v>4.3</v>
      </c>
      <c r="E43" s="84">
        <f t="shared" si="5"/>
        <v>6.64</v>
      </c>
      <c r="F43" s="84">
        <f t="shared" si="2"/>
        <v>10.94</v>
      </c>
      <c r="G43" s="84">
        <f t="shared" si="1"/>
        <v>1906.1099999999997</v>
      </c>
    </row>
    <row r="44" spans="1:7" x14ac:dyDescent="0.3">
      <c r="A44" s="82">
        <f t="shared" si="3"/>
        <v>45231</v>
      </c>
      <c r="B44" s="83">
        <v>28</v>
      </c>
      <c r="C44" s="78">
        <f t="shared" si="4"/>
        <v>1906.1099999999997</v>
      </c>
      <c r="D44" s="84">
        <f t="shared" si="0"/>
        <v>4.29</v>
      </c>
      <c r="E44" s="84">
        <f t="shared" si="5"/>
        <v>6.6499999999999995</v>
      </c>
      <c r="F44" s="84">
        <f t="shared" si="2"/>
        <v>10.94</v>
      </c>
      <c r="G44" s="84">
        <f t="shared" si="1"/>
        <v>1899.4599999999996</v>
      </c>
    </row>
    <row r="45" spans="1:7" x14ac:dyDescent="0.3">
      <c r="A45" s="82">
        <f t="shared" si="3"/>
        <v>45261</v>
      </c>
      <c r="B45" s="83">
        <v>29</v>
      </c>
      <c r="C45" s="78">
        <f t="shared" si="4"/>
        <v>1899.4599999999996</v>
      </c>
      <c r="D45" s="84">
        <f t="shared" si="0"/>
        <v>4.2699999999999996</v>
      </c>
      <c r="E45" s="84">
        <f t="shared" si="5"/>
        <v>6.67</v>
      </c>
      <c r="F45" s="84">
        <f t="shared" si="2"/>
        <v>10.94</v>
      </c>
      <c r="G45" s="84">
        <f t="shared" si="1"/>
        <v>1892.7899999999995</v>
      </c>
    </row>
    <row r="46" spans="1:7" x14ac:dyDescent="0.3">
      <c r="A46" s="82">
        <f t="shared" si="3"/>
        <v>45292</v>
      </c>
      <c r="B46" s="83">
        <v>30</v>
      </c>
      <c r="C46" s="78">
        <f t="shared" si="4"/>
        <v>1892.7899999999995</v>
      </c>
      <c r="D46" s="84">
        <f t="shared" si="0"/>
        <v>4.26</v>
      </c>
      <c r="E46" s="84">
        <f t="shared" si="5"/>
        <v>6.68</v>
      </c>
      <c r="F46" s="84">
        <f t="shared" si="2"/>
        <v>10.94</v>
      </c>
      <c r="G46" s="84">
        <f t="shared" si="1"/>
        <v>1886.1099999999994</v>
      </c>
    </row>
    <row r="47" spans="1:7" x14ac:dyDescent="0.3">
      <c r="A47" s="82">
        <f t="shared" si="3"/>
        <v>45323</v>
      </c>
      <c r="B47" s="83">
        <v>31</v>
      </c>
      <c r="C47" s="78">
        <f t="shared" si="4"/>
        <v>1886.1099999999994</v>
      </c>
      <c r="D47" s="84">
        <f t="shared" si="0"/>
        <v>4.24</v>
      </c>
      <c r="E47" s="84">
        <f t="shared" si="5"/>
        <v>6.6999999999999993</v>
      </c>
      <c r="F47" s="84">
        <f t="shared" si="2"/>
        <v>10.94</v>
      </c>
      <c r="G47" s="84">
        <f t="shared" si="1"/>
        <v>1879.4099999999994</v>
      </c>
    </row>
    <row r="48" spans="1:7" x14ac:dyDescent="0.3">
      <c r="A48" s="82">
        <f t="shared" si="3"/>
        <v>45352</v>
      </c>
      <c r="B48" s="83">
        <v>32</v>
      </c>
      <c r="C48" s="78">
        <f t="shared" si="4"/>
        <v>1879.4099999999994</v>
      </c>
      <c r="D48" s="84">
        <f t="shared" si="0"/>
        <v>4.2300000000000004</v>
      </c>
      <c r="E48" s="84">
        <f t="shared" si="5"/>
        <v>6.7099999999999991</v>
      </c>
      <c r="F48" s="84">
        <f t="shared" si="2"/>
        <v>10.94</v>
      </c>
      <c r="G48" s="84">
        <f t="shared" si="1"/>
        <v>1872.6999999999994</v>
      </c>
    </row>
    <row r="49" spans="1:7" x14ac:dyDescent="0.3">
      <c r="A49" s="82">
        <f t="shared" si="3"/>
        <v>45383</v>
      </c>
      <c r="B49" s="83">
        <v>33</v>
      </c>
      <c r="C49" s="78">
        <f t="shared" si="4"/>
        <v>1872.6999999999994</v>
      </c>
      <c r="D49" s="84">
        <f t="shared" si="0"/>
        <v>4.21</v>
      </c>
      <c r="E49" s="84">
        <f t="shared" si="5"/>
        <v>6.7299999999999995</v>
      </c>
      <c r="F49" s="84">
        <f t="shared" si="2"/>
        <v>10.94</v>
      </c>
      <c r="G49" s="84">
        <f t="shared" si="1"/>
        <v>1865.9699999999993</v>
      </c>
    </row>
    <row r="50" spans="1:7" x14ac:dyDescent="0.3">
      <c r="A50" s="82">
        <f t="shared" si="3"/>
        <v>45413</v>
      </c>
      <c r="B50" s="83">
        <v>34</v>
      </c>
      <c r="C50" s="78">
        <f t="shared" si="4"/>
        <v>1865.9699999999993</v>
      </c>
      <c r="D50" s="84">
        <f t="shared" si="0"/>
        <v>4.2</v>
      </c>
      <c r="E50" s="84">
        <f t="shared" si="5"/>
        <v>6.7399999999999993</v>
      </c>
      <c r="F50" s="84">
        <f t="shared" si="2"/>
        <v>10.94</v>
      </c>
      <c r="G50" s="84">
        <f t="shared" si="1"/>
        <v>1859.2299999999993</v>
      </c>
    </row>
    <row r="51" spans="1:7" x14ac:dyDescent="0.3">
      <c r="A51" s="82">
        <f t="shared" si="3"/>
        <v>45444</v>
      </c>
      <c r="B51" s="83">
        <v>35</v>
      </c>
      <c r="C51" s="78">
        <f t="shared" si="4"/>
        <v>1859.2299999999993</v>
      </c>
      <c r="D51" s="84">
        <f t="shared" si="0"/>
        <v>4.18</v>
      </c>
      <c r="E51" s="84">
        <f t="shared" si="5"/>
        <v>6.76</v>
      </c>
      <c r="F51" s="84">
        <f t="shared" si="2"/>
        <v>10.94</v>
      </c>
      <c r="G51" s="84">
        <f t="shared" si="1"/>
        <v>1852.4699999999993</v>
      </c>
    </row>
    <row r="52" spans="1:7" x14ac:dyDescent="0.3">
      <c r="A52" s="82">
        <f t="shared" si="3"/>
        <v>45474</v>
      </c>
      <c r="B52" s="83">
        <v>36</v>
      </c>
      <c r="C52" s="78">
        <f t="shared" si="4"/>
        <v>1852.4699999999993</v>
      </c>
      <c r="D52" s="84">
        <f t="shared" si="0"/>
        <v>4.17</v>
      </c>
      <c r="E52" s="84">
        <f t="shared" si="5"/>
        <v>6.77</v>
      </c>
      <c r="F52" s="84">
        <f t="shared" si="2"/>
        <v>10.94</v>
      </c>
      <c r="G52" s="84">
        <f t="shared" si="1"/>
        <v>1845.6999999999994</v>
      </c>
    </row>
    <row r="53" spans="1:7" x14ac:dyDescent="0.3">
      <c r="A53" s="82">
        <f t="shared" si="3"/>
        <v>45505</v>
      </c>
      <c r="B53" s="83">
        <v>37</v>
      </c>
      <c r="C53" s="78">
        <f t="shared" si="4"/>
        <v>1845.6999999999994</v>
      </c>
      <c r="D53" s="84">
        <f t="shared" si="0"/>
        <v>4.1500000000000004</v>
      </c>
      <c r="E53" s="84">
        <f t="shared" si="5"/>
        <v>6.7899999999999991</v>
      </c>
      <c r="F53" s="84">
        <f t="shared" si="2"/>
        <v>10.94</v>
      </c>
      <c r="G53" s="84">
        <f t="shared" si="1"/>
        <v>1838.9099999999994</v>
      </c>
    </row>
    <row r="54" spans="1:7" x14ac:dyDescent="0.3">
      <c r="A54" s="82">
        <f t="shared" si="3"/>
        <v>45536</v>
      </c>
      <c r="B54" s="83">
        <v>38</v>
      </c>
      <c r="C54" s="78">
        <f t="shared" si="4"/>
        <v>1838.9099999999994</v>
      </c>
      <c r="D54" s="84">
        <f t="shared" si="0"/>
        <v>4.1399999999999997</v>
      </c>
      <c r="E54" s="84">
        <f t="shared" si="5"/>
        <v>6.8</v>
      </c>
      <c r="F54" s="84">
        <f t="shared" si="2"/>
        <v>10.94</v>
      </c>
      <c r="G54" s="84">
        <f t="shared" si="1"/>
        <v>1832.1099999999994</v>
      </c>
    </row>
    <row r="55" spans="1:7" x14ac:dyDescent="0.3">
      <c r="A55" s="82">
        <f t="shared" si="3"/>
        <v>45566</v>
      </c>
      <c r="B55" s="83">
        <v>39</v>
      </c>
      <c r="C55" s="78">
        <f t="shared" si="4"/>
        <v>1832.1099999999994</v>
      </c>
      <c r="D55" s="84">
        <f t="shared" si="0"/>
        <v>4.12</v>
      </c>
      <c r="E55" s="84">
        <f t="shared" si="5"/>
        <v>6.8199999999999994</v>
      </c>
      <c r="F55" s="84">
        <f t="shared" si="2"/>
        <v>10.94</v>
      </c>
      <c r="G55" s="84">
        <f t="shared" si="1"/>
        <v>1825.2899999999995</v>
      </c>
    </row>
    <row r="56" spans="1:7" x14ac:dyDescent="0.3">
      <c r="A56" s="82">
        <f t="shared" si="3"/>
        <v>45597</v>
      </c>
      <c r="B56" s="83">
        <v>40</v>
      </c>
      <c r="C56" s="78">
        <f t="shared" si="4"/>
        <v>1825.2899999999995</v>
      </c>
      <c r="D56" s="84">
        <f t="shared" si="0"/>
        <v>4.1100000000000003</v>
      </c>
      <c r="E56" s="84">
        <f t="shared" si="5"/>
        <v>6.8299999999999992</v>
      </c>
      <c r="F56" s="84">
        <f t="shared" si="2"/>
        <v>10.94</v>
      </c>
      <c r="G56" s="84">
        <f t="shared" si="1"/>
        <v>1818.4599999999996</v>
      </c>
    </row>
    <row r="57" spans="1:7" x14ac:dyDescent="0.3">
      <c r="A57" s="82">
        <f t="shared" si="3"/>
        <v>45627</v>
      </c>
      <c r="B57" s="83">
        <v>41</v>
      </c>
      <c r="C57" s="78">
        <f t="shared" si="4"/>
        <v>1818.4599999999996</v>
      </c>
      <c r="D57" s="84">
        <f t="shared" si="0"/>
        <v>4.09</v>
      </c>
      <c r="E57" s="84">
        <f t="shared" si="5"/>
        <v>6.85</v>
      </c>
      <c r="F57" s="84">
        <f t="shared" si="2"/>
        <v>10.94</v>
      </c>
      <c r="G57" s="84">
        <f t="shared" si="1"/>
        <v>1811.6099999999997</v>
      </c>
    </row>
    <row r="58" spans="1:7" x14ac:dyDescent="0.3">
      <c r="A58" s="82">
        <f t="shared" si="3"/>
        <v>45658</v>
      </c>
      <c r="B58" s="83">
        <v>42</v>
      </c>
      <c r="C58" s="78">
        <f t="shared" si="4"/>
        <v>1811.6099999999997</v>
      </c>
      <c r="D58" s="84">
        <f t="shared" si="0"/>
        <v>4.08</v>
      </c>
      <c r="E58" s="84">
        <f t="shared" si="5"/>
        <v>6.8599999999999994</v>
      </c>
      <c r="F58" s="84">
        <f t="shared" si="2"/>
        <v>10.94</v>
      </c>
      <c r="G58" s="84">
        <f t="shared" si="1"/>
        <v>1804.7499999999998</v>
      </c>
    </row>
    <row r="59" spans="1:7" x14ac:dyDescent="0.3">
      <c r="A59" s="82">
        <f t="shared" si="3"/>
        <v>45689</v>
      </c>
      <c r="B59" s="83">
        <v>43</v>
      </c>
      <c r="C59" s="78">
        <f t="shared" si="4"/>
        <v>1804.7499999999998</v>
      </c>
      <c r="D59" s="84">
        <f t="shared" si="0"/>
        <v>4.0599999999999996</v>
      </c>
      <c r="E59" s="84">
        <f t="shared" si="5"/>
        <v>6.88</v>
      </c>
      <c r="F59" s="84">
        <f t="shared" si="2"/>
        <v>10.94</v>
      </c>
      <c r="G59" s="84">
        <f t="shared" si="1"/>
        <v>1797.8699999999997</v>
      </c>
    </row>
    <row r="60" spans="1:7" x14ac:dyDescent="0.3">
      <c r="A60" s="82">
        <f t="shared" si="3"/>
        <v>45717</v>
      </c>
      <c r="B60" s="83">
        <v>44</v>
      </c>
      <c r="C60" s="78">
        <f t="shared" si="4"/>
        <v>1797.8699999999997</v>
      </c>
      <c r="D60" s="84">
        <f t="shared" si="0"/>
        <v>4.05</v>
      </c>
      <c r="E60" s="84">
        <f t="shared" si="5"/>
        <v>6.89</v>
      </c>
      <c r="F60" s="84">
        <f t="shared" si="2"/>
        <v>10.94</v>
      </c>
      <c r="G60" s="84">
        <f t="shared" si="1"/>
        <v>1790.9799999999996</v>
      </c>
    </row>
    <row r="61" spans="1:7" x14ac:dyDescent="0.3">
      <c r="A61" s="82">
        <f t="shared" si="3"/>
        <v>45748</v>
      </c>
      <c r="B61" s="83">
        <v>45</v>
      </c>
      <c r="C61" s="78">
        <f t="shared" si="4"/>
        <v>1790.9799999999996</v>
      </c>
      <c r="D61" s="84">
        <f t="shared" si="0"/>
        <v>4.03</v>
      </c>
      <c r="E61" s="84">
        <f t="shared" si="5"/>
        <v>6.9099999999999993</v>
      </c>
      <c r="F61" s="84">
        <f t="shared" si="2"/>
        <v>10.94</v>
      </c>
      <c r="G61" s="84">
        <f t="shared" si="1"/>
        <v>1784.0699999999995</v>
      </c>
    </row>
    <row r="62" spans="1:7" x14ac:dyDescent="0.3">
      <c r="A62" s="82">
        <f t="shared" si="3"/>
        <v>45778</v>
      </c>
      <c r="B62" s="83">
        <v>46</v>
      </c>
      <c r="C62" s="78">
        <f t="shared" si="4"/>
        <v>1784.0699999999995</v>
      </c>
      <c r="D62" s="84">
        <f t="shared" si="0"/>
        <v>4.01</v>
      </c>
      <c r="E62" s="84">
        <f t="shared" si="5"/>
        <v>6.93</v>
      </c>
      <c r="F62" s="84">
        <f t="shared" si="2"/>
        <v>10.94</v>
      </c>
      <c r="G62" s="84">
        <f t="shared" si="1"/>
        <v>1777.1399999999994</v>
      </c>
    </row>
    <row r="63" spans="1:7" x14ac:dyDescent="0.3">
      <c r="A63" s="82">
        <f t="shared" si="3"/>
        <v>45809</v>
      </c>
      <c r="B63" s="83">
        <v>47</v>
      </c>
      <c r="C63" s="78">
        <f t="shared" si="4"/>
        <v>1777.1399999999994</v>
      </c>
      <c r="D63" s="84">
        <f t="shared" si="0"/>
        <v>4</v>
      </c>
      <c r="E63" s="84">
        <f t="shared" si="5"/>
        <v>6.9399999999999995</v>
      </c>
      <c r="F63" s="84">
        <f t="shared" si="2"/>
        <v>10.94</v>
      </c>
      <c r="G63" s="84">
        <f t="shared" si="1"/>
        <v>1770.1999999999994</v>
      </c>
    </row>
    <row r="64" spans="1:7" x14ac:dyDescent="0.3">
      <c r="A64" s="82">
        <f t="shared" si="3"/>
        <v>45839</v>
      </c>
      <c r="B64" s="83">
        <v>48</v>
      </c>
      <c r="C64" s="78">
        <f t="shared" si="4"/>
        <v>1770.1999999999994</v>
      </c>
      <c r="D64" s="84">
        <f t="shared" si="0"/>
        <v>3.98</v>
      </c>
      <c r="E64" s="84">
        <f t="shared" si="5"/>
        <v>6.9599999999999991</v>
      </c>
      <c r="F64" s="84">
        <f t="shared" si="2"/>
        <v>10.94</v>
      </c>
      <c r="G64" s="84">
        <f t="shared" si="1"/>
        <v>1763.2399999999993</v>
      </c>
    </row>
    <row r="65" spans="1:7" x14ac:dyDescent="0.3">
      <c r="A65" s="82">
        <f t="shared" si="3"/>
        <v>45870</v>
      </c>
      <c r="B65" s="83">
        <v>49</v>
      </c>
      <c r="C65" s="78">
        <f t="shared" si="4"/>
        <v>1763.2399999999993</v>
      </c>
      <c r="D65" s="84">
        <f t="shared" si="0"/>
        <v>3.97</v>
      </c>
      <c r="E65" s="84">
        <f t="shared" si="5"/>
        <v>6.9699999999999989</v>
      </c>
      <c r="F65" s="84">
        <f t="shared" si="2"/>
        <v>10.94</v>
      </c>
      <c r="G65" s="84">
        <f t="shared" si="1"/>
        <v>1756.2699999999993</v>
      </c>
    </row>
    <row r="66" spans="1:7" x14ac:dyDescent="0.3">
      <c r="A66" s="82">
        <f t="shared" si="3"/>
        <v>45901</v>
      </c>
      <c r="B66" s="83">
        <v>50</v>
      </c>
      <c r="C66" s="78">
        <f t="shared" si="4"/>
        <v>1756.2699999999993</v>
      </c>
      <c r="D66" s="84">
        <f t="shared" si="0"/>
        <v>3.95</v>
      </c>
      <c r="E66" s="84">
        <f t="shared" si="5"/>
        <v>6.9899999999999993</v>
      </c>
      <c r="F66" s="84">
        <f t="shared" si="2"/>
        <v>10.94</v>
      </c>
      <c r="G66" s="84">
        <f t="shared" si="1"/>
        <v>1749.2799999999993</v>
      </c>
    </row>
    <row r="67" spans="1:7" x14ac:dyDescent="0.3">
      <c r="A67" s="82">
        <f t="shared" si="3"/>
        <v>45931</v>
      </c>
      <c r="B67" s="83">
        <v>51</v>
      </c>
      <c r="C67" s="78">
        <f t="shared" si="4"/>
        <v>1749.2799999999993</v>
      </c>
      <c r="D67" s="84">
        <f t="shared" si="0"/>
        <v>3.94</v>
      </c>
      <c r="E67" s="84">
        <f t="shared" si="5"/>
        <v>7</v>
      </c>
      <c r="F67" s="84">
        <f t="shared" si="2"/>
        <v>10.94</v>
      </c>
      <c r="G67" s="84">
        <f t="shared" si="1"/>
        <v>1742.2799999999993</v>
      </c>
    </row>
    <row r="68" spans="1:7" x14ac:dyDescent="0.3">
      <c r="A68" s="82">
        <f t="shared" si="3"/>
        <v>45962</v>
      </c>
      <c r="B68" s="83">
        <v>52</v>
      </c>
      <c r="C68" s="78">
        <f t="shared" si="4"/>
        <v>1742.2799999999993</v>
      </c>
      <c r="D68" s="84">
        <f t="shared" si="0"/>
        <v>3.92</v>
      </c>
      <c r="E68" s="84">
        <f t="shared" si="5"/>
        <v>7.02</v>
      </c>
      <c r="F68" s="84">
        <f t="shared" si="2"/>
        <v>10.94</v>
      </c>
      <c r="G68" s="84">
        <f t="shared" si="1"/>
        <v>1735.2599999999993</v>
      </c>
    </row>
    <row r="69" spans="1:7" x14ac:dyDescent="0.3">
      <c r="A69" s="82">
        <f t="shared" si="3"/>
        <v>45992</v>
      </c>
      <c r="B69" s="83">
        <v>53</v>
      </c>
      <c r="C69" s="78">
        <f t="shared" si="4"/>
        <v>1735.2599999999993</v>
      </c>
      <c r="D69" s="84">
        <f t="shared" si="0"/>
        <v>3.9</v>
      </c>
      <c r="E69" s="84">
        <f t="shared" si="5"/>
        <v>7.0399999999999991</v>
      </c>
      <c r="F69" s="84">
        <f t="shared" si="2"/>
        <v>10.94</v>
      </c>
      <c r="G69" s="84">
        <f t="shared" si="1"/>
        <v>1728.2199999999993</v>
      </c>
    </row>
    <row r="70" spans="1:7" x14ac:dyDescent="0.3">
      <c r="A70" s="82">
        <f t="shared" si="3"/>
        <v>46023</v>
      </c>
      <c r="B70" s="83">
        <v>54</v>
      </c>
      <c r="C70" s="78">
        <f t="shared" si="4"/>
        <v>1728.2199999999993</v>
      </c>
      <c r="D70" s="84">
        <f t="shared" si="0"/>
        <v>3.89</v>
      </c>
      <c r="E70" s="84">
        <f t="shared" si="5"/>
        <v>7.0499999999999989</v>
      </c>
      <c r="F70" s="84">
        <f t="shared" si="2"/>
        <v>10.94</v>
      </c>
      <c r="G70" s="84">
        <f t="shared" si="1"/>
        <v>1721.1699999999994</v>
      </c>
    </row>
    <row r="71" spans="1:7" x14ac:dyDescent="0.3">
      <c r="A71" s="82">
        <f t="shared" si="3"/>
        <v>46054</v>
      </c>
      <c r="B71" s="83">
        <v>55</v>
      </c>
      <c r="C71" s="78">
        <f t="shared" si="4"/>
        <v>1721.1699999999994</v>
      </c>
      <c r="D71" s="84">
        <f t="shared" si="0"/>
        <v>3.87</v>
      </c>
      <c r="E71" s="84">
        <f t="shared" si="5"/>
        <v>7.0699999999999994</v>
      </c>
      <c r="F71" s="84">
        <f t="shared" si="2"/>
        <v>10.94</v>
      </c>
      <c r="G71" s="84">
        <f t="shared" si="1"/>
        <v>1714.0999999999995</v>
      </c>
    </row>
    <row r="72" spans="1:7" x14ac:dyDescent="0.3">
      <c r="A72" s="82">
        <f t="shared" si="3"/>
        <v>46082</v>
      </c>
      <c r="B72" s="83">
        <v>56</v>
      </c>
      <c r="C72" s="78">
        <f t="shared" si="4"/>
        <v>1714.0999999999995</v>
      </c>
      <c r="D72" s="84">
        <f t="shared" si="0"/>
        <v>3.86</v>
      </c>
      <c r="E72" s="84">
        <f t="shared" si="5"/>
        <v>7.08</v>
      </c>
      <c r="F72" s="84">
        <f t="shared" si="2"/>
        <v>10.94</v>
      </c>
      <c r="G72" s="84">
        <f t="shared" si="1"/>
        <v>1707.0199999999995</v>
      </c>
    </row>
    <row r="73" spans="1:7" x14ac:dyDescent="0.3">
      <c r="A73" s="82">
        <f t="shared" si="3"/>
        <v>46113</v>
      </c>
      <c r="B73" s="83">
        <v>57</v>
      </c>
      <c r="C73" s="78">
        <f t="shared" si="4"/>
        <v>1707.0199999999995</v>
      </c>
      <c r="D73" s="84">
        <f t="shared" si="0"/>
        <v>3.84</v>
      </c>
      <c r="E73" s="84">
        <f t="shared" si="5"/>
        <v>7.1</v>
      </c>
      <c r="F73" s="84">
        <f t="shared" si="2"/>
        <v>10.94</v>
      </c>
      <c r="G73" s="84">
        <f t="shared" si="1"/>
        <v>1699.9199999999996</v>
      </c>
    </row>
    <row r="74" spans="1:7" x14ac:dyDescent="0.3">
      <c r="A74" s="82">
        <f t="shared" si="3"/>
        <v>46143</v>
      </c>
      <c r="B74" s="83">
        <v>58</v>
      </c>
      <c r="C74" s="78">
        <f t="shared" si="4"/>
        <v>1699.9199999999996</v>
      </c>
      <c r="D74" s="84">
        <f t="shared" si="0"/>
        <v>3.82</v>
      </c>
      <c r="E74" s="84">
        <f t="shared" si="5"/>
        <v>7.1199999999999992</v>
      </c>
      <c r="F74" s="84">
        <f t="shared" si="2"/>
        <v>10.94</v>
      </c>
      <c r="G74" s="84">
        <f t="shared" si="1"/>
        <v>1692.7999999999997</v>
      </c>
    </row>
    <row r="75" spans="1:7" x14ac:dyDescent="0.3">
      <c r="A75" s="82">
        <f t="shared" si="3"/>
        <v>46174</v>
      </c>
      <c r="B75" s="83">
        <v>59</v>
      </c>
      <c r="C75" s="78">
        <f t="shared" si="4"/>
        <v>1692.7999999999997</v>
      </c>
      <c r="D75" s="84">
        <f t="shared" si="0"/>
        <v>3.81</v>
      </c>
      <c r="E75" s="84">
        <f t="shared" si="5"/>
        <v>7.129999999999999</v>
      </c>
      <c r="F75" s="84">
        <f t="shared" si="2"/>
        <v>10.94</v>
      </c>
      <c r="G75" s="84">
        <f t="shared" si="1"/>
        <v>1685.6699999999996</v>
      </c>
    </row>
    <row r="76" spans="1:7" x14ac:dyDescent="0.3">
      <c r="A76" s="82">
        <f t="shared" si="3"/>
        <v>46204</v>
      </c>
      <c r="B76" s="83">
        <v>60</v>
      </c>
      <c r="C76" s="78">
        <f>G75</f>
        <v>1685.6699999999996</v>
      </c>
      <c r="D76" s="84">
        <f>ROUND(C76*$E$13/12,2)</f>
        <v>3.79</v>
      </c>
      <c r="E76" s="84">
        <f>F76-D76</f>
        <v>7.1499999999999995</v>
      </c>
      <c r="F76" s="84">
        <f t="shared" si="2"/>
        <v>10.94</v>
      </c>
      <c r="G76" s="84">
        <f>C76-E76</f>
        <v>1678.5199999999995</v>
      </c>
    </row>
    <row r="77" spans="1:7" x14ac:dyDescent="0.3">
      <c r="A77" s="82">
        <f t="shared" si="3"/>
        <v>46235</v>
      </c>
      <c r="B77" s="83">
        <v>61</v>
      </c>
      <c r="C77" s="78">
        <f t="shared" ref="C77:C136" si="6">G76</f>
        <v>1678.5199999999995</v>
      </c>
      <c r="D77" s="84">
        <f t="shared" ref="D77:D136" si="7">ROUND(C77*$E$13/12,2)</f>
        <v>3.78</v>
      </c>
      <c r="E77" s="84">
        <f t="shared" ref="E77:E136" si="8">F77-D77</f>
        <v>7.16</v>
      </c>
      <c r="F77" s="84">
        <f t="shared" si="2"/>
        <v>10.94</v>
      </c>
      <c r="G77" s="84">
        <f t="shared" ref="G77:G136" si="9">C77-E77</f>
        <v>1671.3599999999994</v>
      </c>
    </row>
    <row r="78" spans="1:7" x14ac:dyDescent="0.3">
      <c r="A78" s="82">
        <f t="shared" si="3"/>
        <v>46266</v>
      </c>
      <c r="B78" s="83">
        <v>62</v>
      </c>
      <c r="C78" s="78">
        <f t="shared" si="6"/>
        <v>1671.3599999999994</v>
      </c>
      <c r="D78" s="84">
        <f t="shared" si="7"/>
        <v>3.76</v>
      </c>
      <c r="E78" s="84">
        <f t="shared" si="8"/>
        <v>7.18</v>
      </c>
      <c r="F78" s="84">
        <f t="shared" si="2"/>
        <v>10.94</v>
      </c>
      <c r="G78" s="84">
        <f t="shared" si="9"/>
        <v>1664.1799999999994</v>
      </c>
    </row>
    <row r="79" spans="1:7" x14ac:dyDescent="0.3">
      <c r="A79" s="82">
        <f t="shared" si="3"/>
        <v>46296</v>
      </c>
      <c r="B79" s="83">
        <v>63</v>
      </c>
      <c r="C79" s="78">
        <f t="shared" si="6"/>
        <v>1664.1799999999994</v>
      </c>
      <c r="D79" s="84">
        <f t="shared" si="7"/>
        <v>3.74</v>
      </c>
      <c r="E79" s="84">
        <f t="shared" si="8"/>
        <v>7.1999999999999993</v>
      </c>
      <c r="F79" s="84">
        <f t="shared" si="2"/>
        <v>10.94</v>
      </c>
      <c r="G79" s="84">
        <f t="shared" si="9"/>
        <v>1656.9799999999993</v>
      </c>
    </row>
    <row r="80" spans="1:7" x14ac:dyDescent="0.3">
      <c r="A80" s="82">
        <f t="shared" si="3"/>
        <v>46327</v>
      </c>
      <c r="B80" s="83">
        <v>64</v>
      </c>
      <c r="C80" s="78">
        <f t="shared" si="6"/>
        <v>1656.9799999999993</v>
      </c>
      <c r="D80" s="84">
        <f t="shared" si="7"/>
        <v>3.73</v>
      </c>
      <c r="E80" s="84">
        <f t="shared" si="8"/>
        <v>7.2099999999999991</v>
      </c>
      <c r="F80" s="84">
        <f t="shared" si="2"/>
        <v>10.94</v>
      </c>
      <c r="G80" s="84">
        <f t="shared" si="9"/>
        <v>1649.7699999999993</v>
      </c>
    </row>
    <row r="81" spans="1:7" x14ac:dyDescent="0.3">
      <c r="A81" s="82">
        <f t="shared" si="3"/>
        <v>46357</v>
      </c>
      <c r="B81" s="83">
        <v>65</v>
      </c>
      <c r="C81" s="78">
        <f t="shared" si="6"/>
        <v>1649.7699999999993</v>
      </c>
      <c r="D81" s="84">
        <f t="shared" si="7"/>
        <v>3.71</v>
      </c>
      <c r="E81" s="84">
        <f t="shared" si="8"/>
        <v>7.2299999999999995</v>
      </c>
      <c r="F81" s="84">
        <f t="shared" si="2"/>
        <v>10.94</v>
      </c>
      <c r="G81" s="84">
        <f t="shared" si="9"/>
        <v>1642.5399999999993</v>
      </c>
    </row>
    <row r="82" spans="1:7" x14ac:dyDescent="0.3">
      <c r="A82" s="82">
        <f t="shared" si="3"/>
        <v>46388</v>
      </c>
      <c r="B82" s="83">
        <v>66</v>
      </c>
      <c r="C82" s="78">
        <f t="shared" si="6"/>
        <v>1642.5399999999993</v>
      </c>
      <c r="D82" s="84">
        <f t="shared" si="7"/>
        <v>3.7</v>
      </c>
      <c r="E82" s="84">
        <f t="shared" si="8"/>
        <v>7.2399999999999993</v>
      </c>
      <c r="F82" s="84">
        <f t="shared" si="2"/>
        <v>10.94</v>
      </c>
      <c r="G82" s="84">
        <f t="shared" si="9"/>
        <v>1635.2999999999993</v>
      </c>
    </row>
    <row r="83" spans="1:7" x14ac:dyDescent="0.3">
      <c r="A83" s="82">
        <f t="shared" si="3"/>
        <v>46419</v>
      </c>
      <c r="B83" s="83">
        <v>67</v>
      </c>
      <c r="C83" s="78">
        <f t="shared" si="6"/>
        <v>1635.2999999999993</v>
      </c>
      <c r="D83" s="84">
        <f t="shared" si="7"/>
        <v>3.68</v>
      </c>
      <c r="E83" s="84">
        <f t="shared" si="8"/>
        <v>7.26</v>
      </c>
      <c r="F83" s="84">
        <f t="shared" ref="F83:F136" si="10">F82</f>
        <v>10.94</v>
      </c>
      <c r="G83" s="84">
        <f t="shared" si="9"/>
        <v>1628.0399999999993</v>
      </c>
    </row>
    <row r="84" spans="1:7" x14ac:dyDescent="0.3">
      <c r="A84" s="82">
        <f t="shared" ref="A84:A136" si="11">EDATE(A83,1)</f>
        <v>46447</v>
      </c>
      <c r="B84" s="83">
        <v>68</v>
      </c>
      <c r="C84" s="78">
        <f t="shared" si="6"/>
        <v>1628.0399999999993</v>
      </c>
      <c r="D84" s="84">
        <f t="shared" si="7"/>
        <v>3.66</v>
      </c>
      <c r="E84" s="84">
        <f t="shared" si="8"/>
        <v>7.2799999999999994</v>
      </c>
      <c r="F84" s="84">
        <f t="shared" si="10"/>
        <v>10.94</v>
      </c>
      <c r="G84" s="84">
        <f t="shared" si="9"/>
        <v>1620.7599999999993</v>
      </c>
    </row>
    <row r="85" spans="1:7" x14ac:dyDescent="0.3">
      <c r="A85" s="82">
        <f t="shared" si="11"/>
        <v>46478</v>
      </c>
      <c r="B85" s="83">
        <v>69</v>
      </c>
      <c r="C85" s="78">
        <f t="shared" si="6"/>
        <v>1620.7599999999993</v>
      </c>
      <c r="D85" s="84">
        <f t="shared" si="7"/>
        <v>3.65</v>
      </c>
      <c r="E85" s="84">
        <f t="shared" si="8"/>
        <v>7.2899999999999991</v>
      </c>
      <c r="F85" s="84">
        <f t="shared" si="10"/>
        <v>10.94</v>
      </c>
      <c r="G85" s="84">
        <f t="shared" si="9"/>
        <v>1613.4699999999993</v>
      </c>
    </row>
    <row r="86" spans="1:7" x14ac:dyDescent="0.3">
      <c r="A86" s="82">
        <f t="shared" si="11"/>
        <v>46508</v>
      </c>
      <c r="B86" s="83">
        <v>70</v>
      </c>
      <c r="C86" s="78">
        <f t="shared" si="6"/>
        <v>1613.4699999999993</v>
      </c>
      <c r="D86" s="84">
        <f t="shared" si="7"/>
        <v>3.63</v>
      </c>
      <c r="E86" s="84">
        <f t="shared" si="8"/>
        <v>7.31</v>
      </c>
      <c r="F86" s="84">
        <f t="shared" si="10"/>
        <v>10.94</v>
      </c>
      <c r="G86" s="84">
        <f t="shared" si="9"/>
        <v>1606.1599999999994</v>
      </c>
    </row>
    <row r="87" spans="1:7" x14ac:dyDescent="0.3">
      <c r="A87" s="82">
        <f t="shared" si="11"/>
        <v>46539</v>
      </c>
      <c r="B87" s="83">
        <v>71</v>
      </c>
      <c r="C87" s="78">
        <f t="shared" si="6"/>
        <v>1606.1599999999994</v>
      </c>
      <c r="D87" s="84">
        <f t="shared" si="7"/>
        <v>3.61</v>
      </c>
      <c r="E87" s="84">
        <f t="shared" si="8"/>
        <v>7.33</v>
      </c>
      <c r="F87" s="84">
        <f t="shared" si="10"/>
        <v>10.94</v>
      </c>
      <c r="G87" s="84">
        <f t="shared" si="9"/>
        <v>1598.8299999999995</v>
      </c>
    </row>
    <row r="88" spans="1:7" x14ac:dyDescent="0.3">
      <c r="A88" s="82">
        <f t="shared" si="11"/>
        <v>46569</v>
      </c>
      <c r="B88" s="83">
        <v>72</v>
      </c>
      <c r="C88" s="78">
        <f t="shared" si="6"/>
        <v>1598.8299999999995</v>
      </c>
      <c r="D88" s="84">
        <f t="shared" si="7"/>
        <v>3.6</v>
      </c>
      <c r="E88" s="84">
        <f t="shared" si="8"/>
        <v>7.34</v>
      </c>
      <c r="F88" s="84">
        <f t="shared" si="10"/>
        <v>10.94</v>
      </c>
      <c r="G88" s="84">
        <f t="shared" si="9"/>
        <v>1591.4899999999996</v>
      </c>
    </row>
    <row r="89" spans="1:7" x14ac:dyDescent="0.3">
      <c r="A89" s="82">
        <f t="shared" si="11"/>
        <v>46600</v>
      </c>
      <c r="B89" s="83">
        <v>73</v>
      </c>
      <c r="C89" s="78">
        <f t="shared" si="6"/>
        <v>1591.4899999999996</v>
      </c>
      <c r="D89" s="84">
        <f t="shared" si="7"/>
        <v>3.58</v>
      </c>
      <c r="E89" s="84">
        <f t="shared" si="8"/>
        <v>7.3599999999999994</v>
      </c>
      <c r="F89" s="84">
        <f t="shared" si="10"/>
        <v>10.94</v>
      </c>
      <c r="G89" s="84">
        <f t="shared" si="9"/>
        <v>1584.1299999999997</v>
      </c>
    </row>
    <row r="90" spans="1:7" x14ac:dyDescent="0.3">
      <c r="A90" s="82">
        <f t="shared" si="11"/>
        <v>46631</v>
      </c>
      <c r="B90" s="83">
        <v>74</v>
      </c>
      <c r="C90" s="78">
        <f t="shared" si="6"/>
        <v>1584.1299999999997</v>
      </c>
      <c r="D90" s="84">
        <f t="shared" si="7"/>
        <v>3.56</v>
      </c>
      <c r="E90" s="84">
        <f t="shared" si="8"/>
        <v>7.379999999999999</v>
      </c>
      <c r="F90" s="84">
        <f t="shared" si="10"/>
        <v>10.94</v>
      </c>
      <c r="G90" s="84">
        <f t="shared" si="9"/>
        <v>1576.7499999999995</v>
      </c>
    </row>
    <row r="91" spans="1:7" x14ac:dyDescent="0.3">
      <c r="A91" s="82">
        <f t="shared" si="11"/>
        <v>46661</v>
      </c>
      <c r="B91" s="83">
        <v>75</v>
      </c>
      <c r="C91" s="78">
        <f t="shared" si="6"/>
        <v>1576.7499999999995</v>
      </c>
      <c r="D91" s="84">
        <f t="shared" si="7"/>
        <v>3.55</v>
      </c>
      <c r="E91" s="84">
        <f t="shared" si="8"/>
        <v>7.39</v>
      </c>
      <c r="F91" s="84">
        <f t="shared" si="10"/>
        <v>10.94</v>
      </c>
      <c r="G91" s="84">
        <f t="shared" si="9"/>
        <v>1569.3599999999994</v>
      </c>
    </row>
    <row r="92" spans="1:7" x14ac:dyDescent="0.3">
      <c r="A92" s="82">
        <f t="shared" si="11"/>
        <v>46692</v>
      </c>
      <c r="B92" s="83">
        <v>76</v>
      </c>
      <c r="C92" s="78">
        <f t="shared" si="6"/>
        <v>1569.3599999999994</v>
      </c>
      <c r="D92" s="84">
        <f t="shared" si="7"/>
        <v>3.53</v>
      </c>
      <c r="E92" s="84">
        <f t="shared" si="8"/>
        <v>7.41</v>
      </c>
      <c r="F92" s="84">
        <f t="shared" si="10"/>
        <v>10.94</v>
      </c>
      <c r="G92" s="84">
        <f t="shared" si="9"/>
        <v>1561.9499999999994</v>
      </c>
    </row>
    <row r="93" spans="1:7" x14ac:dyDescent="0.3">
      <c r="A93" s="82">
        <f t="shared" si="11"/>
        <v>46722</v>
      </c>
      <c r="B93" s="83">
        <v>77</v>
      </c>
      <c r="C93" s="78">
        <f t="shared" si="6"/>
        <v>1561.9499999999994</v>
      </c>
      <c r="D93" s="84">
        <f t="shared" si="7"/>
        <v>3.51</v>
      </c>
      <c r="E93" s="84">
        <f t="shared" si="8"/>
        <v>7.43</v>
      </c>
      <c r="F93" s="84">
        <f t="shared" si="10"/>
        <v>10.94</v>
      </c>
      <c r="G93" s="84">
        <f t="shared" si="9"/>
        <v>1554.5199999999993</v>
      </c>
    </row>
    <row r="94" spans="1:7" x14ac:dyDescent="0.3">
      <c r="A94" s="82">
        <f t="shared" si="11"/>
        <v>46753</v>
      </c>
      <c r="B94" s="83">
        <v>78</v>
      </c>
      <c r="C94" s="78">
        <f t="shared" si="6"/>
        <v>1554.5199999999993</v>
      </c>
      <c r="D94" s="84">
        <f t="shared" si="7"/>
        <v>3.5</v>
      </c>
      <c r="E94" s="84">
        <f t="shared" si="8"/>
        <v>7.4399999999999995</v>
      </c>
      <c r="F94" s="84">
        <f t="shared" si="10"/>
        <v>10.94</v>
      </c>
      <c r="G94" s="84">
        <f t="shared" si="9"/>
        <v>1547.0799999999992</v>
      </c>
    </row>
    <row r="95" spans="1:7" x14ac:dyDescent="0.3">
      <c r="A95" s="82">
        <f t="shared" si="11"/>
        <v>46784</v>
      </c>
      <c r="B95" s="83">
        <v>79</v>
      </c>
      <c r="C95" s="78">
        <f t="shared" si="6"/>
        <v>1547.0799999999992</v>
      </c>
      <c r="D95" s="84">
        <f t="shared" si="7"/>
        <v>3.48</v>
      </c>
      <c r="E95" s="84">
        <f t="shared" si="8"/>
        <v>7.4599999999999991</v>
      </c>
      <c r="F95" s="84">
        <f t="shared" si="10"/>
        <v>10.94</v>
      </c>
      <c r="G95" s="84">
        <f t="shared" si="9"/>
        <v>1539.6199999999992</v>
      </c>
    </row>
    <row r="96" spans="1:7" x14ac:dyDescent="0.3">
      <c r="A96" s="82">
        <f t="shared" si="11"/>
        <v>46813</v>
      </c>
      <c r="B96" s="83">
        <v>80</v>
      </c>
      <c r="C96" s="78">
        <f t="shared" si="6"/>
        <v>1539.6199999999992</v>
      </c>
      <c r="D96" s="84">
        <f t="shared" si="7"/>
        <v>3.46</v>
      </c>
      <c r="E96" s="84">
        <f t="shared" si="8"/>
        <v>7.4799999999999995</v>
      </c>
      <c r="F96" s="84">
        <f t="shared" si="10"/>
        <v>10.94</v>
      </c>
      <c r="G96" s="84">
        <f t="shared" si="9"/>
        <v>1532.1399999999992</v>
      </c>
    </row>
    <row r="97" spans="1:7" x14ac:dyDescent="0.3">
      <c r="A97" s="82">
        <f t="shared" si="11"/>
        <v>46844</v>
      </c>
      <c r="B97" s="83">
        <v>81</v>
      </c>
      <c r="C97" s="78">
        <f t="shared" si="6"/>
        <v>1532.1399999999992</v>
      </c>
      <c r="D97" s="84">
        <f t="shared" si="7"/>
        <v>3.45</v>
      </c>
      <c r="E97" s="84">
        <f t="shared" si="8"/>
        <v>7.4899999999999993</v>
      </c>
      <c r="F97" s="84">
        <f t="shared" si="10"/>
        <v>10.94</v>
      </c>
      <c r="G97" s="84">
        <f t="shared" si="9"/>
        <v>1524.6499999999992</v>
      </c>
    </row>
    <row r="98" spans="1:7" x14ac:dyDescent="0.3">
      <c r="A98" s="82">
        <f t="shared" si="11"/>
        <v>46874</v>
      </c>
      <c r="B98" s="83">
        <v>82</v>
      </c>
      <c r="C98" s="78">
        <f t="shared" si="6"/>
        <v>1524.6499999999992</v>
      </c>
      <c r="D98" s="84">
        <f t="shared" si="7"/>
        <v>3.43</v>
      </c>
      <c r="E98" s="84">
        <f t="shared" si="8"/>
        <v>7.51</v>
      </c>
      <c r="F98" s="84">
        <f t="shared" si="10"/>
        <v>10.94</v>
      </c>
      <c r="G98" s="84">
        <f t="shared" si="9"/>
        <v>1517.1399999999992</v>
      </c>
    </row>
    <row r="99" spans="1:7" x14ac:dyDescent="0.3">
      <c r="A99" s="82">
        <f t="shared" si="11"/>
        <v>46905</v>
      </c>
      <c r="B99" s="83">
        <v>83</v>
      </c>
      <c r="C99" s="78">
        <f t="shared" si="6"/>
        <v>1517.1399999999992</v>
      </c>
      <c r="D99" s="84">
        <f t="shared" si="7"/>
        <v>3.41</v>
      </c>
      <c r="E99" s="84">
        <f t="shared" si="8"/>
        <v>7.5299999999999994</v>
      </c>
      <c r="F99" s="84">
        <f t="shared" si="10"/>
        <v>10.94</v>
      </c>
      <c r="G99" s="84">
        <f t="shared" si="9"/>
        <v>1509.6099999999992</v>
      </c>
    </row>
    <row r="100" spans="1:7" x14ac:dyDescent="0.3">
      <c r="A100" s="82">
        <f t="shared" si="11"/>
        <v>46935</v>
      </c>
      <c r="B100" s="83">
        <v>84</v>
      </c>
      <c r="C100" s="78">
        <f t="shared" si="6"/>
        <v>1509.6099999999992</v>
      </c>
      <c r="D100" s="84">
        <f t="shared" si="7"/>
        <v>3.4</v>
      </c>
      <c r="E100" s="84">
        <f t="shared" si="8"/>
        <v>7.5399999999999991</v>
      </c>
      <c r="F100" s="84">
        <f t="shared" si="10"/>
        <v>10.94</v>
      </c>
      <c r="G100" s="84">
        <f t="shared" si="9"/>
        <v>1502.0699999999993</v>
      </c>
    </row>
    <row r="101" spans="1:7" x14ac:dyDescent="0.3">
      <c r="A101" s="82">
        <f t="shared" si="11"/>
        <v>46966</v>
      </c>
      <c r="B101" s="83">
        <v>85</v>
      </c>
      <c r="C101" s="78">
        <f t="shared" si="6"/>
        <v>1502.0699999999993</v>
      </c>
      <c r="D101" s="84">
        <f t="shared" si="7"/>
        <v>3.38</v>
      </c>
      <c r="E101" s="84">
        <f t="shared" si="8"/>
        <v>7.56</v>
      </c>
      <c r="F101" s="84">
        <f t="shared" si="10"/>
        <v>10.94</v>
      </c>
      <c r="G101" s="84">
        <f t="shared" si="9"/>
        <v>1494.5099999999993</v>
      </c>
    </row>
    <row r="102" spans="1:7" x14ac:dyDescent="0.3">
      <c r="A102" s="82">
        <f t="shared" si="11"/>
        <v>46997</v>
      </c>
      <c r="B102" s="83">
        <v>86</v>
      </c>
      <c r="C102" s="78">
        <f t="shared" si="6"/>
        <v>1494.5099999999993</v>
      </c>
      <c r="D102" s="84">
        <f t="shared" si="7"/>
        <v>3.36</v>
      </c>
      <c r="E102" s="84">
        <f t="shared" si="8"/>
        <v>7.58</v>
      </c>
      <c r="F102" s="84">
        <f t="shared" si="10"/>
        <v>10.94</v>
      </c>
      <c r="G102" s="84">
        <f t="shared" si="9"/>
        <v>1486.9299999999994</v>
      </c>
    </row>
    <row r="103" spans="1:7" x14ac:dyDescent="0.3">
      <c r="A103" s="82">
        <f t="shared" si="11"/>
        <v>47027</v>
      </c>
      <c r="B103" s="83">
        <v>87</v>
      </c>
      <c r="C103" s="78">
        <f t="shared" si="6"/>
        <v>1486.9299999999994</v>
      </c>
      <c r="D103" s="84">
        <f t="shared" si="7"/>
        <v>3.35</v>
      </c>
      <c r="E103" s="84">
        <f t="shared" si="8"/>
        <v>7.59</v>
      </c>
      <c r="F103" s="84">
        <f t="shared" si="10"/>
        <v>10.94</v>
      </c>
      <c r="G103" s="84">
        <f t="shared" si="9"/>
        <v>1479.3399999999995</v>
      </c>
    </row>
    <row r="104" spans="1:7" x14ac:dyDescent="0.3">
      <c r="A104" s="82">
        <f t="shared" si="11"/>
        <v>47058</v>
      </c>
      <c r="B104" s="83">
        <v>88</v>
      </c>
      <c r="C104" s="78">
        <f t="shared" si="6"/>
        <v>1479.3399999999995</v>
      </c>
      <c r="D104" s="84">
        <f t="shared" si="7"/>
        <v>3.33</v>
      </c>
      <c r="E104" s="84">
        <f t="shared" si="8"/>
        <v>7.6099999999999994</v>
      </c>
      <c r="F104" s="84">
        <f t="shared" si="10"/>
        <v>10.94</v>
      </c>
      <c r="G104" s="84">
        <f t="shared" si="9"/>
        <v>1471.7299999999996</v>
      </c>
    </row>
    <row r="105" spans="1:7" x14ac:dyDescent="0.3">
      <c r="A105" s="82">
        <f t="shared" si="11"/>
        <v>47088</v>
      </c>
      <c r="B105" s="83">
        <v>89</v>
      </c>
      <c r="C105" s="78">
        <f t="shared" si="6"/>
        <v>1471.7299999999996</v>
      </c>
      <c r="D105" s="84">
        <f t="shared" si="7"/>
        <v>3.31</v>
      </c>
      <c r="E105" s="84">
        <f t="shared" si="8"/>
        <v>7.629999999999999</v>
      </c>
      <c r="F105" s="84">
        <f t="shared" si="10"/>
        <v>10.94</v>
      </c>
      <c r="G105" s="84">
        <f t="shared" si="9"/>
        <v>1464.0999999999995</v>
      </c>
    </row>
    <row r="106" spans="1:7" x14ac:dyDescent="0.3">
      <c r="A106" s="82">
        <f t="shared" si="11"/>
        <v>47119</v>
      </c>
      <c r="B106" s="83">
        <v>90</v>
      </c>
      <c r="C106" s="78">
        <f t="shared" si="6"/>
        <v>1464.0999999999995</v>
      </c>
      <c r="D106" s="84">
        <f t="shared" si="7"/>
        <v>3.29</v>
      </c>
      <c r="E106" s="84">
        <f t="shared" si="8"/>
        <v>7.6499999999999995</v>
      </c>
      <c r="F106" s="84">
        <f t="shared" si="10"/>
        <v>10.94</v>
      </c>
      <c r="G106" s="84">
        <f t="shared" si="9"/>
        <v>1456.4499999999994</v>
      </c>
    </row>
    <row r="107" spans="1:7" x14ac:dyDescent="0.3">
      <c r="A107" s="82">
        <f t="shared" si="11"/>
        <v>47150</v>
      </c>
      <c r="B107" s="83">
        <v>91</v>
      </c>
      <c r="C107" s="78">
        <f t="shared" si="6"/>
        <v>1456.4499999999994</v>
      </c>
      <c r="D107" s="84">
        <f t="shared" si="7"/>
        <v>3.28</v>
      </c>
      <c r="E107" s="84">
        <f t="shared" si="8"/>
        <v>7.66</v>
      </c>
      <c r="F107" s="84">
        <f t="shared" si="10"/>
        <v>10.94</v>
      </c>
      <c r="G107" s="84">
        <f t="shared" si="9"/>
        <v>1448.7899999999993</v>
      </c>
    </row>
    <row r="108" spans="1:7" x14ac:dyDescent="0.3">
      <c r="A108" s="82">
        <f t="shared" si="11"/>
        <v>47178</v>
      </c>
      <c r="B108" s="83">
        <v>92</v>
      </c>
      <c r="C108" s="78">
        <f t="shared" si="6"/>
        <v>1448.7899999999993</v>
      </c>
      <c r="D108" s="84">
        <f t="shared" si="7"/>
        <v>3.26</v>
      </c>
      <c r="E108" s="84">
        <f t="shared" si="8"/>
        <v>7.68</v>
      </c>
      <c r="F108" s="84">
        <f t="shared" si="10"/>
        <v>10.94</v>
      </c>
      <c r="G108" s="84">
        <f t="shared" si="9"/>
        <v>1441.1099999999992</v>
      </c>
    </row>
    <row r="109" spans="1:7" x14ac:dyDescent="0.3">
      <c r="A109" s="82">
        <f t="shared" si="11"/>
        <v>47209</v>
      </c>
      <c r="B109" s="83">
        <v>93</v>
      </c>
      <c r="C109" s="78">
        <f t="shared" si="6"/>
        <v>1441.1099999999992</v>
      </c>
      <c r="D109" s="84">
        <f t="shared" si="7"/>
        <v>3.24</v>
      </c>
      <c r="E109" s="84">
        <f t="shared" si="8"/>
        <v>7.6999999999999993</v>
      </c>
      <c r="F109" s="84">
        <f t="shared" si="10"/>
        <v>10.94</v>
      </c>
      <c r="G109" s="84">
        <f t="shared" si="9"/>
        <v>1433.4099999999992</v>
      </c>
    </row>
    <row r="110" spans="1:7" x14ac:dyDescent="0.3">
      <c r="A110" s="82">
        <f t="shared" si="11"/>
        <v>47239</v>
      </c>
      <c r="B110" s="83">
        <v>94</v>
      </c>
      <c r="C110" s="78">
        <f t="shared" si="6"/>
        <v>1433.4099999999992</v>
      </c>
      <c r="D110" s="84">
        <f t="shared" si="7"/>
        <v>3.23</v>
      </c>
      <c r="E110" s="84">
        <f t="shared" si="8"/>
        <v>7.7099999999999991</v>
      </c>
      <c r="F110" s="84">
        <f t="shared" si="10"/>
        <v>10.94</v>
      </c>
      <c r="G110" s="84">
        <f t="shared" si="9"/>
        <v>1425.6999999999991</v>
      </c>
    </row>
    <row r="111" spans="1:7" x14ac:dyDescent="0.3">
      <c r="A111" s="82">
        <f t="shared" si="11"/>
        <v>47270</v>
      </c>
      <c r="B111" s="83">
        <v>95</v>
      </c>
      <c r="C111" s="78">
        <f t="shared" si="6"/>
        <v>1425.6999999999991</v>
      </c>
      <c r="D111" s="84">
        <f t="shared" si="7"/>
        <v>3.21</v>
      </c>
      <c r="E111" s="84">
        <f t="shared" si="8"/>
        <v>7.7299999999999995</v>
      </c>
      <c r="F111" s="84">
        <f t="shared" si="10"/>
        <v>10.94</v>
      </c>
      <c r="G111" s="84">
        <f t="shared" si="9"/>
        <v>1417.9699999999991</v>
      </c>
    </row>
    <row r="112" spans="1:7" x14ac:dyDescent="0.3">
      <c r="A112" s="82">
        <f t="shared" si="11"/>
        <v>47300</v>
      </c>
      <c r="B112" s="83">
        <v>96</v>
      </c>
      <c r="C112" s="78">
        <f t="shared" si="6"/>
        <v>1417.9699999999991</v>
      </c>
      <c r="D112" s="84">
        <f t="shared" si="7"/>
        <v>3.19</v>
      </c>
      <c r="E112" s="84">
        <f t="shared" si="8"/>
        <v>7.75</v>
      </c>
      <c r="F112" s="84">
        <f t="shared" si="10"/>
        <v>10.94</v>
      </c>
      <c r="G112" s="84">
        <f t="shared" si="9"/>
        <v>1410.2199999999991</v>
      </c>
    </row>
    <row r="113" spans="1:7" x14ac:dyDescent="0.3">
      <c r="A113" s="82">
        <f t="shared" si="11"/>
        <v>47331</v>
      </c>
      <c r="B113" s="83">
        <v>97</v>
      </c>
      <c r="C113" s="78">
        <f t="shared" si="6"/>
        <v>1410.2199999999991</v>
      </c>
      <c r="D113" s="84">
        <f t="shared" si="7"/>
        <v>3.17</v>
      </c>
      <c r="E113" s="84">
        <f t="shared" si="8"/>
        <v>7.77</v>
      </c>
      <c r="F113" s="84">
        <f t="shared" si="10"/>
        <v>10.94</v>
      </c>
      <c r="G113" s="84">
        <f t="shared" si="9"/>
        <v>1402.4499999999991</v>
      </c>
    </row>
    <row r="114" spans="1:7" x14ac:dyDescent="0.3">
      <c r="A114" s="82">
        <f t="shared" si="11"/>
        <v>47362</v>
      </c>
      <c r="B114" s="83">
        <v>98</v>
      </c>
      <c r="C114" s="78">
        <f t="shared" si="6"/>
        <v>1402.4499999999991</v>
      </c>
      <c r="D114" s="84">
        <f t="shared" si="7"/>
        <v>3.16</v>
      </c>
      <c r="E114" s="84">
        <f t="shared" si="8"/>
        <v>7.7799999999999994</v>
      </c>
      <c r="F114" s="84">
        <f t="shared" si="10"/>
        <v>10.94</v>
      </c>
      <c r="G114" s="84">
        <f t="shared" si="9"/>
        <v>1394.6699999999992</v>
      </c>
    </row>
    <row r="115" spans="1:7" x14ac:dyDescent="0.3">
      <c r="A115" s="82">
        <f t="shared" si="11"/>
        <v>47392</v>
      </c>
      <c r="B115" s="83">
        <v>99</v>
      </c>
      <c r="C115" s="78">
        <f t="shared" si="6"/>
        <v>1394.6699999999992</v>
      </c>
      <c r="D115" s="84">
        <f t="shared" si="7"/>
        <v>3.14</v>
      </c>
      <c r="E115" s="84">
        <f t="shared" si="8"/>
        <v>7.7999999999999989</v>
      </c>
      <c r="F115" s="84">
        <f t="shared" si="10"/>
        <v>10.94</v>
      </c>
      <c r="G115" s="84">
        <f t="shared" si="9"/>
        <v>1386.8699999999992</v>
      </c>
    </row>
    <row r="116" spans="1:7" x14ac:dyDescent="0.3">
      <c r="A116" s="82">
        <f t="shared" si="11"/>
        <v>47423</v>
      </c>
      <c r="B116" s="83">
        <v>100</v>
      </c>
      <c r="C116" s="78">
        <f t="shared" si="6"/>
        <v>1386.8699999999992</v>
      </c>
      <c r="D116" s="84">
        <f t="shared" si="7"/>
        <v>3.12</v>
      </c>
      <c r="E116" s="84">
        <f t="shared" si="8"/>
        <v>7.8199999999999994</v>
      </c>
      <c r="F116" s="84">
        <f t="shared" si="10"/>
        <v>10.94</v>
      </c>
      <c r="G116" s="84">
        <f t="shared" si="9"/>
        <v>1379.0499999999993</v>
      </c>
    </row>
    <row r="117" spans="1:7" x14ac:dyDescent="0.3">
      <c r="A117" s="82">
        <f t="shared" si="11"/>
        <v>47453</v>
      </c>
      <c r="B117" s="83">
        <v>101</v>
      </c>
      <c r="C117" s="78">
        <f t="shared" si="6"/>
        <v>1379.0499999999993</v>
      </c>
      <c r="D117" s="84">
        <f t="shared" si="7"/>
        <v>3.1</v>
      </c>
      <c r="E117" s="84">
        <f t="shared" si="8"/>
        <v>7.84</v>
      </c>
      <c r="F117" s="84">
        <f t="shared" si="10"/>
        <v>10.94</v>
      </c>
      <c r="G117" s="84">
        <f t="shared" si="9"/>
        <v>1371.2099999999994</v>
      </c>
    </row>
    <row r="118" spans="1:7" x14ac:dyDescent="0.3">
      <c r="A118" s="82">
        <f t="shared" si="11"/>
        <v>47484</v>
      </c>
      <c r="B118" s="83">
        <v>102</v>
      </c>
      <c r="C118" s="78">
        <f t="shared" si="6"/>
        <v>1371.2099999999994</v>
      </c>
      <c r="D118" s="84">
        <f t="shared" si="7"/>
        <v>3.09</v>
      </c>
      <c r="E118" s="84">
        <f t="shared" si="8"/>
        <v>7.85</v>
      </c>
      <c r="F118" s="84">
        <f t="shared" si="10"/>
        <v>10.94</v>
      </c>
      <c r="G118" s="84">
        <f t="shared" si="9"/>
        <v>1363.3599999999994</v>
      </c>
    </row>
    <row r="119" spans="1:7" x14ac:dyDescent="0.3">
      <c r="A119" s="82">
        <f t="shared" si="11"/>
        <v>47515</v>
      </c>
      <c r="B119" s="83">
        <v>103</v>
      </c>
      <c r="C119" s="78">
        <f t="shared" si="6"/>
        <v>1363.3599999999994</v>
      </c>
      <c r="D119" s="84">
        <f t="shared" si="7"/>
        <v>3.07</v>
      </c>
      <c r="E119" s="84">
        <f t="shared" si="8"/>
        <v>7.8699999999999992</v>
      </c>
      <c r="F119" s="84">
        <f t="shared" si="10"/>
        <v>10.94</v>
      </c>
      <c r="G119" s="84">
        <f t="shared" si="9"/>
        <v>1355.4899999999996</v>
      </c>
    </row>
    <row r="120" spans="1:7" x14ac:dyDescent="0.3">
      <c r="A120" s="82">
        <f t="shared" si="11"/>
        <v>47543</v>
      </c>
      <c r="B120" s="83">
        <v>104</v>
      </c>
      <c r="C120" s="78">
        <f t="shared" si="6"/>
        <v>1355.4899999999996</v>
      </c>
      <c r="D120" s="84">
        <f t="shared" si="7"/>
        <v>3.05</v>
      </c>
      <c r="E120" s="84">
        <f t="shared" si="8"/>
        <v>7.89</v>
      </c>
      <c r="F120" s="84">
        <f t="shared" si="10"/>
        <v>10.94</v>
      </c>
      <c r="G120" s="84">
        <f t="shared" si="9"/>
        <v>1347.5999999999995</v>
      </c>
    </row>
    <row r="121" spans="1:7" x14ac:dyDescent="0.3">
      <c r="A121" s="82">
        <f t="shared" si="11"/>
        <v>47574</v>
      </c>
      <c r="B121" s="83">
        <v>105</v>
      </c>
      <c r="C121" s="78">
        <f t="shared" si="6"/>
        <v>1347.5999999999995</v>
      </c>
      <c r="D121" s="84">
        <f t="shared" si="7"/>
        <v>3.03</v>
      </c>
      <c r="E121" s="84">
        <f t="shared" si="8"/>
        <v>7.91</v>
      </c>
      <c r="F121" s="84">
        <f t="shared" si="10"/>
        <v>10.94</v>
      </c>
      <c r="G121" s="84">
        <f t="shared" si="9"/>
        <v>1339.6899999999994</v>
      </c>
    </row>
    <row r="122" spans="1:7" x14ac:dyDescent="0.3">
      <c r="A122" s="82">
        <f t="shared" si="11"/>
        <v>47604</v>
      </c>
      <c r="B122" s="83">
        <v>106</v>
      </c>
      <c r="C122" s="78">
        <f t="shared" si="6"/>
        <v>1339.6899999999994</v>
      </c>
      <c r="D122" s="84">
        <f t="shared" si="7"/>
        <v>3.01</v>
      </c>
      <c r="E122" s="84">
        <f t="shared" si="8"/>
        <v>7.93</v>
      </c>
      <c r="F122" s="84">
        <f t="shared" si="10"/>
        <v>10.94</v>
      </c>
      <c r="G122" s="84">
        <f t="shared" si="9"/>
        <v>1331.7599999999993</v>
      </c>
    </row>
    <row r="123" spans="1:7" x14ac:dyDescent="0.3">
      <c r="A123" s="82">
        <f t="shared" si="11"/>
        <v>47635</v>
      </c>
      <c r="B123" s="83">
        <v>107</v>
      </c>
      <c r="C123" s="78">
        <f t="shared" si="6"/>
        <v>1331.7599999999993</v>
      </c>
      <c r="D123" s="84">
        <f t="shared" si="7"/>
        <v>3</v>
      </c>
      <c r="E123" s="84">
        <f t="shared" si="8"/>
        <v>7.9399999999999995</v>
      </c>
      <c r="F123" s="84">
        <f t="shared" si="10"/>
        <v>10.94</v>
      </c>
      <c r="G123" s="84">
        <f t="shared" si="9"/>
        <v>1323.8199999999993</v>
      </c>
    </row>
    <row r="124" spans="1:7" x14ac:dyDescent="0.3">
      <c r="A124" s="82">
        <f t="shared" si="11"/>
        <v>47665</v>
      </c>
      <c r="B124" s="83">
        <v>108</v>
      </c>
      <c r="C124" s="78">
        <f t="shared" si="6"/>
        <v>1323.8199999999993</v>
      </c>
      <c r="D124" s="84">
        <f t="shared" si="7"/>
        <v>2.98</v>
      </c>
      <c r="E124" s="84">
        <f t="shared" si="8"/>
        <v>7.9599999999999991</v>
      </c>
      <c r="F124" s="84">
        <f t="shared" si="10"/>
        <v>10.94</v>
      </c>
      <c r="G124" s="84">
        <f t="shared" si="9"/>
        <v>1315.8599999999992</v>
      </c>
    </row>
    <row r="125" spans="1:7" x14ac:dyDescent="0.3">
      <c r="A125" s="82">
        <f t="shared" si="11"/>
        <v>47696</v>
      </c>
      <c r="B125" s="83">
        <v>109</v>
      </c>
      <c r="C125" s="78">
        <f t="shared" si="6"/>
        <v>1315.8599999999992</v>
      </c>
      <c r="D125" s="84">
        <f t="shared" si="7"/>
        <v>2.96</v>
      </c>
      <c r="E125" s="84">
        <f t="shared" si="8"/>
        <v>7.9799999999999995</v>
      </c>
      <c r="F125" s="84">
        <f t="shared" si="10"/>
        <v>10.94</v>
      </c>
      <c r="G125" s="84">
        <f t="shared" si="9"/>
        <v>1307.8799999999992</v>
      </c>
    </row>
    <row r="126" spans="1:7" x14ac:dyDescent="0.3">
      <c r="A126" s="82">
        <f t="shared" si="11"/>
        <v>47727</v>
      </c>
      <c r="B126" s="83">
        <v>110</v>
      </c>
      <c r="C126" s="78">
        <f t="shared" si="6"/>
        <v>1307.8799999999992</v>
      </c>
      <c r="D126" s="84">
        <f t="shared" si="7"/>
        <v>2.94</v>
      </c>
      <c r="E126" s="84">
        <f t="shared" si="8"/>
        <v>8</v>
      </c>
      <c r="F126" s="84">
        <f t="shared" si="10"/>
        <v>10.94</v>
      </c>
      <c r="G126" s="84">
        <f t="shared" si="9"/>
        <v>1299.8799999999992</v>
      </c>
    </row>
    <row r="127" spans="1:7" x14ac:dyDescent="0.3">
      <c r="A127" s="82">
        <f t="shared" si="11"/>
        <v>47757</v>
      </c>
      <c r="B127" s="83">
        <v>111</v>
      </c>
      <c r="C127" s="78">
        <f t="shared" si="6"/>
        <v>1299.8799999999992</v>
      </c>
      <c r="D127" s="84">
        <f t="shared" si="7"/>
        <v>2.92</v>
      </c>
      <c r="E127" s="84">
        <f t="shared" si="8"/>
        <v>8.02</v>
      </c>
      <c r="F127" s="84">
        <f t="shared" si="10"/>
        <v>10.94</v>
      </c>
      <c r="G127" s="84">
        <f t="shared" si="9"/>
        <v>1291.8599999999992</v>
      </c>
    </row>
    <row r="128" spans="1:7" x14ac:dyDescent="0.3">
      <c r="A128" s="82">
        <f t="shared" si="11"/>
        <v>47788</v>
      </c>
      <c r="B128" s="83">
        <v>112</v>
      </c>
      <c r="C128" s="78">
        <f t="shared" si="6"/>
        <v>1291.8599999999992</v>
      </c>
      <c r="D128" s="84">
        <f t="shared" si="7"/>
        <v>2.91</v>
      </c>
      <c r="E128" s="84">
        <f t="shared" si="8"/>
        <v>8.0299999999999994</v>
      </c>
      <c r="F128" s="84">
        <f t="shared" si="10"/>
        <v>10.94</v>
      </c>
      <c r="G128" s="84">
        <f t="shared" si="9"/>
        <v>1283.8299999999992</v>
      </c>
    </row>
    <row r="129" spans="1:7" x14ac:dyDescent="0.3">
      <c r="A129" s="82">
        <f t="shared" si="11"/>
        <v>47818</v>
      </c>
      <c r="B129" s="83">
        <v>113</v>
      </c>
      <c r="C129" s="78">
        <f t="shared" si="6"/>
        <v>1283.8299999999992</v>
      </c>
      <c r="D129" s="84">
        <f t="shared" si="7"/>
        <v>2.89</v>
      </c>
      <c r="E129" s="84">
        <f t="shared" si="8"/>
        <v>8.0499999999999989</v>
      </c>
      <c r="F129" s="84">
        <f t="shared" si="10"/>
        <v>10.94</v>
      </c>
      <c r="G129" s="84">
        <f t="shared" si="9"/>
        <v>1275.7799999999993</v>
      </c>
    </row>
    <row r="130" spans="1:7" x14ac:dyDescent="0.3">
      <c r="A130" s="82">
        <f t="shared" si="11"/>
        <v>47849</v>
      </c>
      <c r="B130" s="83">
        <v>114</v>
      </c>
      <c r="C130" s="78">
        <f t="shared" si="6"/>
        <v>1275.7799999999993</v>
      </c>
      <c r="D130" s="84">
        <f t="shared" si="7"/>
        <v>2.87</v>
      </c>
      <c r="E130" s="84">
        <f t="shared" si="8"/>
        <v>8.07</v>
      </c>
      <c r="F130" s="84">
        <f t="shared" si="10"/>
        <v>10.94</v>
      </c>
      <c r="G130" s="84">
        <f t="shared" si="9"/>
        <v>1267.7099999999994</v>
      </c>
    </row>
    <row r="131" spans="1:7" x14ac:dyDescent="0.3">
      <c r="A131" s="82">
        <f t="shared" si="11"/>
        <v>47880</v>
      </c>
      <c r="B131" s="83">
        <v>115</v>
      </c>
      <c r="C131" s="78">
        <f t="shared" si="6"/>
        <v>1267.7099999999994</v>
      </c>
      <c r="D131" s="84">
        <f t="shared" si="7"/>
        <v>2.85</v>
      </c>
      <c r="E131" s="84">
        <f t="shared" si="8"/>
        <v>8.09</v>
      </c>
      <c r="F131" s="84">
        <f t="shared" si="10"/>
        <v>10.94</v>
      </c>
      <c r="G131" s="84">
        <f t="shared" si="9"/>
        <v>1259.6199999999994</v>
      </c>
    </row>
    <row r="132" spans="1:7" x14ac:dyDescent="0.3">
      <c r="A132" s="82">
        <f t="shared" si="11"/>
        <v>47908</v>
      </c>
      <c r="B132" s="83">
        <v>116</v>
      </c>
      <c r="C132" s="78">
        <f t="shared" si="6"/>
        <v>1259.6199999999994</v>
      </c>
      <c r="D132" s="84">
        <f t="shared" si="7"/>
        <v>2.83</v>
      </c>
      <c r="E132" s="84">
        <f t="shared" si="8"/>
        <v>8.11</v>
      </c>
      <c r="F132" s="84">
        <f t="shared" si="10"/>
        <v>10.94</v>
      </c>
      <c r="G132" s="84">
        <f t="shared" si="9"/>
        <v>1251.5099999999995</v>
      </c>
    </row>
    <row r="133" spans="1:7" x14ac:dyDescent="0.3">
      <c r="A133" s="82">
        <f t="shared" si="11"/>
        <v>47939</v>
      </c>
      <c r="B133" s="83">
        <v>117</v>
      </c>
      <c r="C133" s="78">
        <f t="shared" si="6"/>
        <v>1251.5099999999995</v>
      </c>
      <c r="D133" s="84">
        <f t="shared" si="7"/>
        <v>2.82</v>
      </c>
      <c r="E133" s="84">
        <f t="shared" si="8"/>
        <v>8.1199999999999992</v>
      </c>
      <c r="F133" s="84">
        <f t="shared" si="10"/>
        <v>10.94</v>
      </c>
      <c r="G133" s="84">
        <f t="shared" si="9"/>
        <v>1243.3899999999996</v>
      </c>
    </row>
    <row r="134" spans="1:7" x14ac:dyDescent="0.3">
      <c r="A134" s="82">
        <f t="shared" si="11"/>
        <v>47969</v>
      </c>
      <c r="B134" s="83">
        <v>118</v>
      </c>
      <c r="C134" s="78">
        <f t="shared" si="6"/>
        <v>1243.3899999999996</v>
      </c>
      <c r="D134" s="84">
        <f t="shared" si="7"/>
        <v>2.8</v>
      </c>
      <c r="E134" s="84">
        <f t="shared" si="8"/>
        <v>8.14</v>
      </c>
      <c r="F134" s="84">
        <f t="shared" si="10"/>
        <v>10.94</v>
      </c>
      <c r="G134" s="84">
        <f t="shared" si="9"/>
        <v>1235.2499999999995</v>
      </c>
    </row>
    <row r="135" spans="1:7" x14ac:dyDescent="0.3">
      <c r="A135" s="82">
        <f t="shared" si="11"/>
        <v>48000</v>
      </c>
      <c r="B135" s="83">
        <v>119</v>
      </c>
      <c r="C135" s="78">
        <f t="shared" si="6"/>
        <v>1235.2499999999995</v>
      </c>
      <c r="D135" s="84">
        <f t="shared" si="7"/>
        <v>2.78</v>
      </c>
      <c r="E135" s="84">
        <f t="shared" si="8"/>
        <v>8.16</v>
      </c>
      <c r="F135" s="84">
        <f t="shared" si="10"/>
        <v>10.94</v>
      </c>
      <c r="G135" s="84">
        <f t="shared" si="9"/>
        <v>1227.0899999999995</v>
      </c>
    </row>
    <row r="136" spans="1:7" x14ac:dyDescent="0.3">
      <c r="A136" s="82">
        <f t="shared" si="11"/>
        <v>48030</v>
      </c>
      <c r="B136" s="83">
        <v>120</v>
      </c>
      <c r="C136" s="78">
        <f t="shared" si="6"/>
        <v>1227.0899999999995</v>
      </c>
      <c r="D136" s="84">
        <f t="shared" si="7"/>
        <v>2.76</v>
      </c>
      <c r="E136" s="84">
        <f t="shared" si="8"/>
        <v>8.18</v>
      </c>
      <c r="F136" s="84">
        <f t="shared" si="10"/>
        <v>10.94</v>
      </c>
      <c r="G136" s="84">
        <f t="shared" si="9"/>
        <v>1218.9099999999994</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4"/>
  <sheetViews>
    <sheetView tabSelected="1" zoomScaleNormal="100" workbookViewId="0">
      <selection activeCell="K80" sqref="K80"/>
    </sheetView>
  </sheetViews>
  <sheetFormatPr defaultColWidth="9.109375" defaultRowHeight="14.4" x14ac:dyDescent="0.3"/>
  <cols>
    <col min="1" max="1" width="9.109375" style="80"/>
    <col min="2" max="2" width="7.88671875" style="80" customWidth="1"/>
    <col min="3" max="3" width="14.6640625" style="80" customWidth="1"/>
    <col min="4" max="4" width="14.33203125" style="80" customWidth="1"/>
    <col min="5" max="6" width="14.6640625" style="80" customWidth="1"/>
    <col min="7" max="7" width="14.6640625" style="90" customWidth="1"/>
    <col min="8" max="16384" width="9.109375" style="80"/>
  </cols>
  <sheetData>
    <row r="1" spans="1:13" x14ac:dyDescent="0.3">
      <c r="A1" s="74"/>
      <c r="B1" s="74"/>
      <c r="C1" s="74"/>
      <c r="D1" s="74"/>
      <c r="E1" s="74"/>
      <c r="F1" s="74"/>
      <c r="G1" s="164"/>
    </row>
    <row r="2" spans="1:13" x14ac:dyDescent="0.3">
      <c r="A2" s="74"/>
      <c r="B2" s="74"/>
      <c r="C2" s="74"/>
      <c r="D2" s="74"/>
      <c r="E2" s="74"/>
      <c r="F2" s="76"/>
      <c r="G2" s="165"/>
    </row>
    <row r="3" spans="1:13" x14ac:dyDescent="0.3">
      <c r="A3" s="74"/>
      <c r="B3" s="112"/>
      <c r="C3" s="112"/>
      <c r="D3" s="112"/>
      <c r="E3" s="112"/>
      <c r="F3" s="76"/>
      <c r="G3" s="165"/>
      <c r="H3" s="113"/>
      <c r="I3" s="113"/>
    </row>
    <row r="4" spans="1:13" ht="21" x14ac:dyDescent="0.4">
      <c r="A4" s="74"/>
      <c r="B4" s="116" t="s">
        <v>58</v>
      </c>
      <c r="C4" s="112"/>
      <c r="D4" s="112"/>
      <c r="E4" s="76"/>
      <c r="F4" s="117" t="str">
        <f>'Lisa 3'!D7</f>
        <v>Kalevi tn 1a, Räpina linn, Räpina vald, Põlva maakond</v>
      </c>
      <c r="G4" s="166"/>
      <c r="H4" s="113"/>
      <c r="I4" s="113"/>
      <c r="K4" s="90"/>
      <c r="L4" s="89"/>
    </row>
    <row r="5" spans="1:13" x14ac:dyDescent="0.3">
      <c r="A5" s="74"/>
      <c r="B5" s="112"/>
      <c r="C5" s="112"/>
      <c r="D5" s="112"/>
      <c r="E5" s="112"/>
      <c r="F5" s="123"/>
      <c r="G5" s="167"/>
      <c r="H5" s="113"/>
      <c r="I5" s="113"/>
      <c r="K5" s="88"/>
      <c r="L5" s="89"/>
    </row>
    <row r="6" spans="1:13" x14ac:dyDescent="0.3">
      <c r="A6" s="74"/>
      <c r="B6" s="125" t="s">
        <v>30</v>
      </c>
      <c r="C6" s="126"/>
      <c r="D6" s="127"/>
      <c r="E6" s="128">
        <v>44409</v>
      </c>
      <c r="F6" s="129"/>
      <c r="G6" s="167"/>
      <c r="H6" s="113"/>
      <c r="I6" s="113"/>
      <c r="K6" s="97"/>
      <c r="L6" s="97"/>
    </row>
    <row r="7" spans="1:13" x14ac:dyDescent="0.3">
      <c r="A7" s="74"/>
      <c r="B7" s="131" t="s">
        <v>31</v>
      </c>
      <c r="C7" s="76"/>
      <c r="D7" s="113"/>
      <c r="E7" s="154">
        <v>60</v>
      </c>
      <c r="F7" s="135" t="s">
        <v>21</v>
      </c>
      <c r="G7" s="167"/>
      <c r="H7" s="113"/>
      <c r="I7" s="113"/>
      <c r="K7" s="98"/>
      <c r="L7" s="98"/>
    </row>
    <row r="8" spans="1:13" x14ac:dyDescent="0.3">
      <c r="A8" s="74"/>
      <c r="B8" s="131" t="s">
        <v>35</v>
      </c>
      <c r="C8" s="76"/>
      <c r="D8" s="155">
        <f>E6-1</f>
        <v>44408</v>
      </c>
      <c r="E8" s="162">
        <v>24698</v>
      </c>
      <c r="F8" s="135" t="s">
        <v>33</v>
      </c>
      <c r="G8" s="167"/>
      <c r="H8" s="113"/>
      <c r="I8" s="113"/>
      <c r="K8" s="98"/>
      <c r="L8" s="98"/>
    </row>
    <row r="9" spans="1:13" x14ac:dyDescent="0.3">
      <c r="A9" s="74"/>
      <c r="B9" s="131" t="s">
        <v>36</v>
      </c>
      <c r="C9" s="76"/>
      <c r="D9" s="155">
        <f>EDATE(D8,E7)</f>
        <v>46234</v>
      </c>
      <c r="E9" s="163">
        <v>0</v>
      </c>
      <c r="F9" s="135" t="s">
        <v>33</v>
      </c>
      <c r="G9" s="167"/>
      <c r="H9" s="113"/>
      <c r="I9" s="113"/>
      <c r="K9" s="98"/>
      <c r="L9" s="98"/>
    </row>
    <row r="10" spans="1:13" x14ac:dyDescent="0.3">
      <c r="A10" s="74"/>
      <c r="B10" s="131" t="s">
        <v>34</v>
      </c>
      <c r="C10" s="76"/>
      <c r="D10" s="113"/>
      <c r="E10" s="156">
        <v>1</v>
      </c>
      <c r="F10" s="135"/>
      <c r="G10" s="167"/>
      <c r="H10" s="113"/>
      <c r="I10" s="113"/>
      <c r="K10" s="99"/>
      <c r="L10" s="99"/>
    </row>
    <row r="11" spans="1:13" x14ac:dyDescent="0.3">
      <c r="A11" s="74"/>
      <c r="B11" s="145" t="s">
        <v>63</v>
      </c>
      <c r="C11" s="146"/>
      <c r="D11" s="147"/>
      <c r="E11" s="148">
        <v>2.7E-2</v>
      </c>
      <c r="F11" s="149"/>
      <c r="G11" s="167"/>
      <c r="H11" s="113"/>
      <c r="I11" s="113"/>
      <c r="K11" s="98"/>
      <c r="L11" s="98"/>
      <c r="M11" s="99"/>
    </row>
    <row r="12" spans="1:13" x14ac:dyDescent="0.3">
      <c r="A12" s="74"/>
      <c r="B12" s="154"/>
      <c r="C12" s="76"/>
      <c r="D12" s="113"/>
      <c r="E12" s="157"/>
      <c r="F12" s="154"/>
      <c r="G12" s="167"/>
      <c r="H12" s="113"/>
      <c r="I12" s="113"/>
      <c r="K12" s="98"/>
      <c r="L12" s="98"/>
      <c r="M12" s="99"/>
    </row>
    <row r="13" spans="1:13" x14ac:dyDescent="0.3">
      <c r="B13" s="113"/>
      <c r="C13" s="113"/>
      <c r="D13" s="113"/>
      <c r="E13" s="113"/>
      <c r="F13" s="113"/>
      <c r="G13" s="121"/>
      <c r="H13" s="113"/>
      <c r="I13" s="113"/>
      <c r="K13" s="98"/>
      <c r="L13" s="98"/>
      <c r="M13" s="99"/>
    </row>
    <row r="14" spans="1:13" ht="15" thickBot="1" x14ac:dyDescent="0.35">
      <c r="A14" s="81" t="s">
        <v>37</v>
      </c>
      <c r="B14" s="151" t="s">
        <v>38</v>
      </c>
      <c r="C14" s="151" t="s">
        <v>39</v>
      </c>
      <c r="D14" s="151" t="s">
        <v>40</v>
      </c>
      <c r="E14" s="151" t="s">
        <v>41</v>
      </c>
      <c r="F14" s="151" t="s">
        <v>42</v>
      </c>
      <c r="G14" s="168" t="s">
        <v>43</v>
      </c>
      <c r="H14" s="113"/>
      <c r="I14" s="113"/>
      <c r="K14" s="98"/>
      <c r="L14" s="98"/>
      <c r="M14" s="99"/>
    </row>
    <row r="15" spans="1:13" x14ac:dyDescent="0.3">
      <c r="A15" s="82">
        <f>E6</f>
        <v>44409</v>
      </c>
      <c r="B15" s="83">
        <v>1</v>
      </c>
      <c r="C15" s="78">
        <f>E8</f>
        <v>24698</v>
      </c>
      <c r="D15" s="84">
        <f>ROUND(IPMT($E$11/12,B15,$E$7,-$E$8,$E$9,0),2)</f>
        <v>55.57</v>
      </c>
      <c r="E15" s="84">
        <f>ROUND(PPMT($E$11/12,B15,$E$7,-$E$8,$E$9,0),2)</f>
        <v>384.94</v>
      </c>
      <c r="F15" s="84">
        <f>ROUND(PMT($E$11/12,E7,-E8,E9),2)</f>
        <v>440.51</v>
      </c>
      <c r="G15" s="78">
        <f>C15-E15</f>
        <v>24313.06</v>
      </c>
      <c r="K15" s="98"/>
      <c r="L15" s="98"/>
      <c r="M15" s="99"/>
    </row>
    <row r="16" spans="1:13" x14ac:dyDescent="0.3">
      <c r="A16" s="82">
        <f>EDATE(A15,1)</f>
        <v>44440</v>
      </c>
      <c r="B16" s="83">
        <v>2</v>
      </c>
      <c r="C16" s="78">
        <f>G15</f>
        <v>24313.06</v>
      </c>
      <c r="D16" s="84">
        <f t="shared" ref="D16:D73" si="0">ROUND(C16*$E$11/12,2)</f>
        <v>54.7</v>
      </c>
      <c r="E16" s="84">
        <f>PPMT($E$11/12,B16,$E$7,-$E$8,$E$9,0)</f>
        <v>385.80137842759922</v>
      </c>
      <c r="F16" s="84">
        <f>F15</f>
        <v>440.51</v>
      </c>
      <c r="G16" s="78">
        <f t="shared" ref="G16:G73" si="1">C16-E16</f>
        <v>23927.2586215724</v>
      </c>
      <c r="K16" s="98"/>
      <c r="L16" s="98"/>
      <c r="M16" s="99"/>
    </row>
    <row r="17" spans="1:13" x14ac:dyDescent="0.3">
      <c r="A17" s="82">
        <f>EDATE(A16,1)</f>
        <v>44470</v>
      </c>
      <c r="B17" s="83">
        <v>3</v>
      </c>
      <c r="C17" s="78">
        <f>G16</f>
        <v>23927.2586215724</v>
      </c>
      <c r="D17" s="84">
        <f t="shared" si="0"/>
        <v>53.84</v>
      </c>
      <c r="E17" s="84">
        <f t="shared" ref="E17:E74" si="2">PPMT($E$11/12,B17,$E$7,-$E$8,$E$9,0)</f>
        <v>386.66943152906128</v>
      </c>
      <c r="F17" s="84">
        <f t="shared" ref="F17:F74" si="3">F16</f>
        <v>440.51</v>
      </c>
      <c r="G17" s="78">
        <f t="shared" si="1"/>
        <v>23540.589190043338</v>
      </c>
      <c r="K17" s="98"/>
      <c r="L17" s="98"/>
      <c r="M17" s="99"/>
    </row>
    <row r="18" spans="1:13" x14ac:dyDescent="0.3">
      <c r="A18" s="82">
        <f t="shared" ref="A18:A74" si="4">EDATE(A17,1)</f>
        <v>44501</v>
      </c>
      <c r="B18" s="83">
        <v>4</v>
      </c>
      <c r="C18" s="78">
        <f t="shared" ref="C18:C73" si="5">G17</f>
        <v>23540.589190043338</v>
      </c>
      <c r="D18" s="84">
        <f t="shared" si="0"/>
        <v>52.97</v>
      </c>
      <c r="E18" s="84">
        <f t="shared" si="2"/>
        <v>387.5394377500017</v>
      </c>
      <c r="F18" s="84">
        <f t="shared" si="3"/>
        <v>440.51</v>
      </c>
      <c r="G18" s="78">
        <f t="shared" si="1"/>
        <v>23153.049752293336</v>
      </c>
      <c r="K18" s="98"/>
      <c r="L18" s="98"/>
      <c r="M18" s="99"/>
    </row>
    <row r="19" spans="1:13" x14ac:dyDescent="0.3">
      <c r="A19" s="82">
        <f t="shared" si="4"/>
        <v>44531</v>
      </c>
      <c r="B19" s="83">
        <v>5</v>
      </c>
      <c r="C19" s="78">
        <f t="shared" si="5"/>
        <v>23153.049752293336</v>
      </c>
      <c r="D19" s="84">
        <f t="shared" si="0"/>
        <v>52.09</v>
      </c>
      <c r="E19" s="84">
        <f t="shared" si="2"/>
        <v>388.41140148493918</v>
      </c>
      <c r="F19" s="84">
        <f t="shared" si="3"/>
        <v>440.51</v>
      </c>
      <c r="G19" s="78">
        <f t="shared" si="1"/>
        <v>22764.638350808396</v>
      </c>
      <c r="K19" s="98"/>
      <c r="L19" s="98"/>
      <c r="M19" s="99"/>
    </row>
    <row r="20" spans="1:13" x14ac:dyDescent="0.3">
      <c r="A20" s="82">
        <f t="shared" si="4"/>
        <v>44562</v>
      </c>
      <c r="B20" s="83">
        <v>6</v>
      </c>
      <c r="C20" s="78">
        <f t="shared" si="5"/>
        <v>22764.638350808396</v>
      </c>
      <c r="D20" s="84">
        <f t="shared" si="0"/>
        <v>51.22</v>
      </c>
      <c r="E20" s="84">
        <f t="shared" si="2"/>
        <v>389.28532713828025</v>
      </c>
      <c r="F20" s="84">
        <f t="shared" si="3"/>
        <v>440.51</v>
      </c>
      <c r="G20" s="78">
        <f t="shared" si="1"/>
        <v>22375.353023670115</v>
      </c>
      <c r="K20" s="98"/>
      <c r="L20" s="98"/>
      <c r="M20" s="99"/>
    </row>
    <row r="21" spans="1:13" x14ac:dyDescent="0.3">
      <c r="A21" s="82">
        <f t="shared" si="4"/>
        <v>44593</v>
      </c>
      <c r="B21" s="83">
        <v>7</v>
      </c>
      <c r="C21" s="78">
        <f t="shared" si="5"/>
        <v>22375.353023670115</v>
      </c>
      <c r="D21" s="84">
        <f t="shared" si="0"/>
        <v>50.34</v>
      </c>
      <c r="E21" s="84">
        <f t="shared" si="2"/>
        <v>390.16121912434141</v>
      </c>
      <c r="F21" s="84">
        <f t="shared" si="3"/>
        <v>440.51</v>
      </c>
      <c r="G21" s="78">
        <f t="shared" si="1"/>
        <v>21985.191804545775</v>
      </c>
      <c r="K21" s="98"/>
      <c r="L21" s="98"/>
      <c r="M21" s="99"/>
    </row>
    <row r="22" spans="1:13" x14ac:dyDescent="0.3">
      <c r="A22" s="82">
        <f>EDATE(A21,1)</f>
        <v>44621</v>
      </c>
      <c r="B22" s="83">
        <v>8</v>
      </c>
      <c r="C22" s="78">
        <f t="shared" si="5"/>
        <v>21985.191804545775</v>
      </c>
      <c r="D22" s="84">
        <f t="shared" si="0"/>
        <v>49.47</v>
      </c>
      <c r="E22" s="84">
        <f t="shared" si="2"/>
        <v>391.03908186737124</v>
      </c>
      <c r="F22" s="84">
        <f t="shared" si="3"/>
        <v>440.51</v>
      </c>
      <c r="G22" s="78">
        <f t="shared" si="1"/>
        <v>21594.152722678406</v>
      </c>
      <c r="K22" s="98"/>
      <c r="L22" s="98"/>
      <c r="M22" s="99"/>
    </row>
    <row r="23" spans="1:13" x14ac:dyDescent="0.3">
      <c r="A23" s="82">
        <f t="shared" si="4"/>
        <v>44652</v>
      </c>
      <c r="B23" s="83">
        <v>9</v>
      </c>
      <c r="C23" s="78">
        <f t="shared" si="5"/>
        <v>21594.152722678406</v>
      </c>
      <c r="D23" s="84">
        <f t="shared" si="0"/>
        <v>48.59</v>
      </c>
      <c r="E23" s="84">
        <f t="shared" si="2"/>
        <v>391.91891980157277</v>
      </c>
      <c r="F23" s="84">
        <f t="shared" si="3"/>
        <v>440.51</v>
      </c>
      <c r="G23" s="78">
        <f t="shared" si="1"/>
        <v>21202.233802876832</v>
      </c>
      <c r="K23" s="98"/>
      <c r="L23" s="98"/>
      <c r="M23" s="99"/>
    </row>
    <row r="24" spans="1:13" x14ac:dyDescent="0.3">
      <c r="A24" s="82">
        <f t="shared" si="4"/>
        <v>44682</v>
      </c>
      <c r="B24" s="83">
        <v>10</v>
      </c>
      <c r="C24" s="78">
        <f t="shared" si="5"/>
        <v>21202.233802876832</v>
      </c>
      <c r="D24" s="84">
        <f t="shared" si="0"/>
        <v>47.71</v>
      </c>
      <c r="E24" s="84">
        <f t="shared" si="2"/>
        <v>392.80073737112627</v>
      </c>
      <c r="F24" s="84">
        <f t="shared" si="3"/>
        <v>440.51</v>
      </c>
      <c r="G24" s="78">
        <f t="shared" si="1"/>
        <v>20809.433065505706</v>
      </c>
      <c r="K24" s="98"/>
      <c r="L24" s="98"/>
      <c r="M24" s="99"/>
    </row>
    <row r="25" spans="1:13" x14ac:dyDescent="0.3">
      <c r="A25" s="82">
        <f t="shared" si="4"/>
        <v>44713</v>
      </c>
      <c r="B25" s="83">
        <v>11</v>
      </c>
      <c r="C25" s="78">
        <f t="shared" si="5"/>
        <v>20809.433065505706</v>
      </c>
      <c r="D25" s="84">
        <f t="shared" si="0"/>
        <v>46.82</v>
      </c>
      <c r="E25" s="84">
        <f t="shared" si="2"/>
        <v>393.6845390302114</v>
      </c>
      <c r="F25" s="84">
        <f t="shared" si="3"/>
        <v>440.51</v>
      </c>
      <c r="G25" s="78">
        <f t="shared" si="1"/>
        <v>20415.748526475494</v>
      </c>
    </row>
    <row r="26" spans="1:13" x14ac:dyDescent="0.3">
      <c r="A26" s="82">
        <f t="shared" si="4"/>
        <v>44743</v>
      </c>
      <c r="B26" s="83">
        <v>12</v>
      </c>
      <c r="C26" s="78">
        <f t="shared" si="5"/>
        <v>20415.748526475494</v>
      </c>
      <c r="D26" s="84">
        <f t="shared" si="0"/>
        <v>45.94</v>
      </c>
      <c r="E26" s="84">
        <f t="shared" si="2"/>
        <v>394.57032924302928</v>
      </c>
      <c r="F26" s="84">
        <f t="shared" si="3"/>
        <v>440.51</v>
      </c>
      <c r="G26" s="78">
        <f t="shared" si="1"/>
        <v>20021.178197232464</v>
      </c>
    </row>
    <row r="27" spans="1:13" x14ac:dyDescent="0.3">
      <c r="A27" s="82">
        <f t="shared" si="4"/>
        <v>44774</v>
      </c>
      <c r="B27" s="83">
        <v>13</v>
      </c>
      <c r="C27" s="78">
        <f t="shared" si="5"/>
        <v>20021.178197232464</v>
      </c>
      <c r="D27" s="84">
        <f t="shared" si="0"/>
        <v>45.05</v>
      </c>
      <c r="E27" s="84">
        <f t="shared" si="2"/>
        <v>395.4581124838262</v>
      </c>
      <c r="F27" s="84">
        <f t="shared" si="3"/>
        <v>440.51</v>
      </c>
      <c r="G27" s="78">
        <f t="shared" si="1"/>
        <v>19625.720084748638</v>
      </c>
    </row>
    <row r="28" spans="1:13" x14ac:dyDescent="0.3">
      <c r="A28" s="82">
        <f t="shared" si="4"/>
        <v>44805</v>
      </c>
      <c r="B28" s="83">
        <v>14</v>
      </c>
      <c r="C28" s="78">
        <f t="shared" si="5"/>
        <v>19625.720084748638</v>
      </c>
      <c r="D28" s="84">
        <f t="shared" si="0"/>
        <v>44.16</v>
      </c>
      <c r="E28" s="84">
        <f t="shared" si="2"/>
        <v>396.34789323691479</v>
      </c>
      <c r="F28" s="84">
        <f t="shared" si="3"/>
        <v>440.51</v>
      </c>
      <c r="G28" s="78">
        <f t="shared" si="1"/>
        <v>19229.372191511724</v>
      </c>
    </row>
    <row r="29" spans="1:13" x14ac:dyDescent="0.3">
      <c r="A29" s="82">
        <f t="shared" si="4"/>
        <v>44835</v>
      </c>
      <c r="B29" s="83">
        <v>15</v>
      </c>
      <c r="C29" s="78">
        <f t="shared" si="5"/>
        <v>19229.372191511724</v>
      </c>
      <c r="D29" s="84">
        <f t="shared" si="0"/>
        <v>43.27</v>
      </c>
      <c r="E29" s="84">
        <f t="shared" si="2"/>
        <v>397.23967599669788</v>
      </c>
      <c r="F29" s="84">
        <f t="shared" si="3"/>
        <v>440.51</v>
      </c>
      <c r="G29" s="78">
        <f t="shared" si="1"/>
        <v>18832.132515515026</v>
      </c>
    </row>
    <row r="30" spans="1:13" x14ac:dyDescent="0.3">
      <c r="A30" s="82">
        <f t="shared" si="4"/>
        <v>44866</v>
      </c>
      <c r="B30" s="83">
        <v>16</v>
      </c>
      <c r="C30" s="78">
        <f t="shared" si="5"/>
        <v>18832.132515515026</v>
      </c>
      <c r="D30" s="84">
        <f t="shared" si="0"/>
        <v>42.37</v>
      </c>
      <c r="E30" s="84">
        <f t="shared" si="2"/>
        <v>398.13346526769038</v>
      </c>
      <c r="F30" s="84">
        <f t="shared" si="3"/>
        <v>440.51</v>
      </c>
      <c r="G30" s="78">
        <f t="shared" si="1"/>
        <v>18433.999050247337</v>
      </c>
    </row>
    <row r="31" spans="1:13" x14ac:dyDescent="0.3">
      <c r="A31" s="82">
        <f t="shared" si="4"/>
        <v>44896</v>
      </c>
      <c r="B31" s="83">
        <v>17</v>
      </c>
      <c r="C31" s="78">
        <f t="shared" si="5"/>
        <v>18433.999050247337</v>
      </c>
      <c r="D31" s="84">
        <f t="shared" si="0"/>
        <v>41.48</v>
      </c>
      <c r="E31" s="84">
        <f t="shared" si="2"/>
        <v>399.0292655645427</v>
      </c>
      <c r="F31" s="84">
        <f t="shared" si="3"/>
        <v>440.51</v>
      </c>
      <c r="G31" s="78">
        <f t="shared" si="1"/>
        <v>18034.969784682795</v>
      </c>
    </row>
    <row r="32" spans="1:13" x14ac:dyDescent="0.3">
      <c r="A32" s="82">
        <f t="shared" si="4"/>
        <v>44927</v>
      </c>
      <c r="B32" s="83">
        <v>18</v>
      </c>
      <c r="C32" s="78">
        <f t="shared" si="5"/>
        <v>18034.969784682795</v>
      </c>
      <c r="D32" s="84">
        <f t="shared" si="0"/>
        <v>40.58</v>
      </c>
      <c r="E32" s="84">
        <f t="shared" si="2"/>
        <v>399.92708141206293</v>
      </c>
      <c r="F32" s="84">
        <f t="shared" si="3"/>
        <v>440.51</v>
      </c>
      <c r="G32" s="78">
        <f t="shared" si="1"/>
        <v>17635.04270327073</v>
      </c>
    </row>
    <row r="33" spans="1:7" x14ac:dyDescent="0.3">
      <c r="A33" s="82">
        <f t="shared" si="4"/>
        <v>44958</v>
      </c>
      <c r="B33" s="83">
        <v>19</v>
      </c>
      <c r="C33" s="78">
        <f t="shared" si="5"/>
        <v>17635.04270327073</v>
      </c>
      <c r="D33" s="84">
        <f t="shared" si="0"/>
        <v>39.68</v>
      </c>
      <c r="E33" s="84">
        <f t="shared" si="2"/>
        <v>400.82691734524002</v>
      </c>
      <c r="F33" s="84">
        <f t="shared" si="3"/>
        <v>440.51</v>
      </c>
      <c r="G33" s="78">
        <f t="shared" si="1"/>
        <v>17234.215785925491</v>
      </c>
    </row>
    <row r="34" spans="1:7" x14ac:dyDescent="0.3">
      <c r="A34" s="82">
        <f t="shared" si="4"/>
        <v>44986</v>
      </c>
      <c r="B34" s="83">
        <v>20</v>
      </c>
      <c r="C34" s="78">
        <f t="shared" si="5"/>
        <v>17234.215785925491</v>
      </c>
      <c r="D34" s="84">
        <f t="shared" si="0"/>
        <v>38.78</v>
      </c>
      <c r="E34" s="84">
        <f t="shared" si="2"/>
        <v>401.72877790926685</v>
      </c>
      <c r="F34" s="84">
        <f t="shared" si="3"/>
        <v>440.51</v>
      </c>
      <c r="G34" s="78">
        <f t="shared" si="1"/>
        <v>16832.487008016225</v>
      </c>
    </row>
    <row r="35" spans="1:7" x14ac:dyDescent="0.3">
      <c r="A35" s="82">
        <f t="shared" si="4"/>
        <v>45017</v>
      </c>
      <c r="B35" s="83">
        <v>21</v>
      </c>
      <c r="C35" s="78">
        <f t="shared" si="5"/>
        <v>16832.487008016225</v>
      </c>
      <c r="D35" s="84">
        <f t="shared" si="0"/>
        <v>37.869999999999997</v>
      </c>
      <c r="E35" s="84">
        <f t="shared" si="2"/>
        <v>402.63266765956269</v>
      </c>
      <c r="F35" s="84">
        <f t="shared" si="3"/>
        <v>440.51</v>
      </c>
      <c r="G35" s="78">
        <f t="shared" si="1"/>
        <v>16429.854340356662</v>
      </c>
    </row>
    <row r="36" spans="1:7" x14ac:dyDescent="0.3">
      <c r="A36" s="82">
        <f t="shared" si="4"/>
        <v>45047</v>
      </c>
      <c r="B36" s="83">
        <v>22</v>
      </c>
      <c r="C36" s="78">
        <f t="shared" si="5"/>
        <v>16429.854340356662</v>
      </c>
      <c r="D36" s="84">
        <f t="shared" si="0"/>
        <v>36.97</v>
      </c>
      <c r="E36" s="84">
        <f t="shared" si="2"/>
        <v>403.53859116179672</v>
      </c>
      <c r="F36" s="84">
        <f t="shared" si="3"/>
        <v>440.51</v>
      </c>
      <c r="G36" s="78">
        <f t="shared" si="1"/>
        <v>16026.315749194866</v>
      </c>
    </row>
    <row r="37" spans="1:7" x14ac:dyDescent="0.3">
      <c r="A37" s="82">
        <f t="shared" si="4"/>
        <v>45078</v>
      </c>
      <c r="B37" s="83">
        <v>23</v>
      </c>
      <c r="C37" s="78">
        <f t="shared" si="5"/>
        <v>16026.315749194866</v>
      </c>
      <c r="D37" s="84">
        <f t="shared" si="0"/>
        <v>36.06</v>
      </c>
      <c r="E37" s="84">
        <f t="shared" si="2"/>
        <v>404.44655299191072</v>
      </c>
      <c r="F37" s="84">
        <f t="shared" si="3"/>
        <v>440.51</v>
      </c>
      <c r="G37" s="78">
        <f t="shared" si="1"/>
        <v>15621.869196202955</v>
      </c>
    </row>
    <row r="38" spans="1:7" x14ac:dyDescent="0.3">
      <c r="A38" s="82">
        <f t="shared" si="4"/>
        <v>45108</v>
      </c>
      <c r="B38" s="83">
        <v>24</v>
      </c>
      <c r="C38" s="78">
        <f t="shared" si="5"/>
        <v>15621.869196202955</v>
      </c>
      <c r="D38" s="84">
        <f t="shared" si="0"/>
        <v>35.15</v>
      </c>
      <c r="E38" s="84">
        <f t="shared" si="2"/>
        <v>405.35655773614252</v>
      </c>
      <c r="F38" s="84">
        <f t="shared" si="3"/>
        <v>440.51</v>
      </c>
      <c r="G38" s="78">
        <f t="shared" si="1"/>
        <v>15216.512638466813</v>
      </c>
    </row>
    <row r="39" spans="1:7" x14ac:dyDescent="0.3">
      <c r="A39" s="82">
        <f t="shared" si="4"/>
        <v>45139</v>
      </c>
      <c r="B39" s="83">
        <v>25</v>
      </c>
      <c r="C39" s="78">
        <f t="shared" si="5"/>
        <v>15216.512638466813</v>
      </c>
      <c r="D39" s="84">
        <f t="shared" si="0"/>
        <v>34.24</v>
      </c>
      <c r="E39" s="84">
        <f t="shared" si="2"/>
        <v>406.26860999104889</v>
      </c>
      <c r="F39" s="84">
        <f t="shared" si="3"/>
        <v>440.51</v>
      </c>
      <c r="G39" s="78">
        <f t="shared" si="1"/>
        <v>14810.244028475763</v>
      </c>
    </row>
    <row r="40" spans="1:7" x14ac:dyDescent="0.3">
      <c r="A40" s="82">
        <f t="shared" si="4"/>
        <v>45170</v>
      </c>
      <c r="B40" s="83">
        <v>26</v>
      </c>
      <c r="C40" s="78">
        <f t="shared" si="5"/>
        <v>14810.244028475763</v>
      </c>
      <c r="D40" s="84">
        <f t="shared" si="0"/>
        <v>33.32</v>
      </c>
      <c r="E40" s="84">
        <f t="shared" si="2"/>
        <v>407.18271436352876</v>
      </c>
      <c r="F40" s="84">
        <f t="shared" si="3"/>
        <v>440.51</v>
      </c>
      <c r="G40" s="78">
        <f t="shared" si="1"/>
        <v>14403.061314112234</v>
      </c>
    </row>
    <row r="41" spans="1:7" x14ac:dyDescent="0.3">
      <c r="A41" s="82">
        <f t="shared" si="4"/>
        <v>45200</v>
      </c>
      <c r="B41" s="83">
        <v>27</v>
      </c>
      <c r="C41" s="78">
        <f t="shared" si="5"/>
        <v>14403.061314112234</v>
      </c>
      <c r="D41" s="84">
        <f t="shared" si="0"/>
        <v>32.409999999999997</v>
      </c>
      <c r="E41" s="84">
        <f t="shared" si="2"/>
        <v>408.09887547084662</v>
      </c>
      <c r="F41" s="84">
        <f t="shared" si="3"/>
        <v>440.51</v>
      </c>
      <c r="G41" s="78">
        <f t="shared" si="1"/>
        <v>13994.962438641387</v>
      </c>
    </row>
    <row r="42" spans="1:7" x14ac:dyDescent="0.3">
      <c r="A42" s="82">
        <f t="shared" si="4"/>
        <v>45231</v>
      </c>
      <c r="B42" s="83">
        <v>28</v>
      </c>
      <c r="C42" s="78">
        <f t="shared" si="5"/>
        <v>13994.962438641387</v>
      </c>
      <c r="D42" s="84">
        <f t="shared" si="0"/>
        <v>31.49</v>
      </c>
      <c r="E42" s="84">
        <f t="shared" si="2"/>
        <v>409.01709794065601</v>
      </c>
      <c r="F42" s="84">
        <f t="shared" si="3"/>
        <v>440.51</v>
      </c>
      <c r="G42" s="78">
        <f t="shared" si="1"/>
        <v>13585.945340700731</v>
      </c>
    </row>
    <row r="43" spans="1:7" x14ac:dyDescent="0.3">
      <c r="A43" s="82">
        <f t="shared" si="4"/>
        <v>45261</v>
      </c>
      <c r="B43" s="83">
        <v>29</v>
      </c>
      <c r="C43" s="78">
        <f t="shared" si="5"/>
        <v>13585.945340700731</v>
      </c>
      <c r="D43" s="84">
        <f t="shared" si="0"/>
        <v>30.57</v>
      </c>
      <c r="E43" s="84">
        <f t="shared" si="2"/>
        <v>409.93738641102254</v>
      </c>
      <c r="F43" s="84">
        <f t="shared" si="3"/>
        <v>440.51</v>
      </c>
      <c r="G43" s="78">
        <f t="shared" si="1"/>
        <v>13176.007954289709</v>
      </c>
    </row>
    <row r="44" spans="1:7" x14ac:dyDescent="0.3">
      <c r="A44" s="82">
        <f t="shared" si="4"/>
        <v>45292</v>
      </c>
      <c r="B44" s="83">
        <v>30</v>
      </c>
      <c r="C44" s="78">
        <f t="shared" si="5"/>
        <v>13176.007954289709</v>
      </c>
      <c r="D44" s="84">
        <f t="shared" si="0"/>
        <v>29.65</v>
      </c>
      <c r="E44" s="84">
        <f t="shared" si="2"/>
        <v>410.85974553044736</v>
      </c>
      <c r="F44" s="84">
        <f t="shared" si="3"/>
        <v>440.51</v>
      </c>
      <c r="G44" s="78">
        <f t="shared" si="1"/>
        <v>12765.148208759261</v>
      </c>
    </row>
    <row r="45" spans="1:7" x14ac:dyDescent="0.3">
      <c r="A45" s="82">
        <f t="shared" si="4"/>
        <v>45323</v>
      </c>
      <c r="B45" s="83">
        <v>31</v>
      </c>
      <c r="C45" s="78">
        <f t="shared" si="5"/>
        <v>12765.148208759261</v>
      </c>
      <c r="D45" s="84">
        <f t="shared" si="0"/>
        <v>28.72</v>
      </c>
      <c r="E45" s="84">
        <f t="shared" si="2"/>
        <v>411.78417995789084</v>
      </c>
      <c r="F45" s="84">
        <f t="shared" si="3"/>
        <v>440.51</v>
      </c>
      <c r="G45" s="78">
        <f t="shared" si="1"/>
        <v>12353.36402880137</v>
      </c>
    </row>
    <row r="46" spans="1:7" x14ac:dyDescent="0.3">
      <c r="A46" s="82">
        <f t="shared" si="4"/>
        <v>45352</v>
      </c>
      <c r="B46" s="83">
        <v>32</v>
      </c>
      <c r="C46" s="78">
        <f t="shared" si="5"/>
        <v>12353.36402880137</v>
      </c>
      <c r="D46" s="84">
        <f t="shared" si="0"/>
        <v>27.8</v>
      </c>
      <c r="E46" s="84">
        <f t="shared" si="2"/>
        <v>412.71069436279612</v>
      </c>
      <c r="F46" s="84">
        <f t="shared" si="3"/>
        <v>440.51</v>
      </c>
      <c r="G46" s="78">
        <f t="shared" si="1"/>
        <v>11940.653334438573</v>
      </c>
    </row>
    <row r="47" spans="1:7" x14ac:dyDescent="0.3">
      <c r="A47" s="82">
        <f t="shared" si="4"/>
        <v>45383</v>
      </c>
      <c r="B47" s="83">
        <v>33</v>
      </c>
      <c r="C47" s="78">
        <f t="shared" si="5"/>
        <v>11940.653334438573</v>
      </c>
      <c r="D47" s="84">
        <f t="shared" si="0"/>
        <v>26.87</v>
      </c>
      <c r="E47" s="84">
        <f t="shared" si="2"/>
        <v>413.63929342511233</v>
      </c>
      <c r="F47" s="84">
        <f t="shared" si="3"/>
        <v>440.51</v>
      </c>
      <c r="G47" s="78">
        <f t="shared" si="1"/>
        <v>11527.014041013461</v>
      </c>
    </row>
    <row r="48" spans="1:7" x14ac:dyDescent="0.3">
      <c r="A48" s="82">
        <f t="shared" si="4"/>
        <v>45413</v>
      </c>
      <c r="B48" s="83">
        <v>34</v>
      </c>
      <c r="C48" s="78">
        <f t="shared" si="5"/>
        <v>11527.014041013461</v>
      </c>
      <c r="D48" s="84">
        <f t="shared" si="0"/>
        <v>25.94</v>
      </c>
      <c r="E48" s="84">
        <f t="shared" si="2"/>
        <v>414.56998183531891</v>
      </c>
      <c r="F48" s="84">
        <f t="shared" si="3"/>
        <v>440.51</v>
      </c>
      <c r="G48" s="78">
        <f t="shared" si="1"/>
        <v>11112.444059178142</v>
      </c>
    </row>
    <row r="49" spans="1:7" x14ac:dyDescent="0.3">
      <c r="A49" s="82">
        <f t="shared" si="4"/>
        <v>45444</v>
      </c>
      <c r="B49" s="83">
        <v>35</v>
      </c>
      <c r="C49" s="78">
        <f t="shared" si="5"/>
        <v>11112.444059178142</v>
      </c>
      <c r="D49" s="84">
        <f t="shared" si="0"/>
        <v>25</v>
      </c>
      <c r="E49" s="84">
        <f t="shared" si="2"/>
        <v>415.50276429444835</v>
      </c>
      <c r="F49" s="84">
        <f t="shared" si="3"/>
        <v>440.51</v>
      </c>
      <c r="G49" s="78">
        <f t="shared" si="1"/>
        <v>10696.941294883694</v>
      </c>
    </row>
    <row r="50" spans="1:7" x14ac:dyDescent="0.3">
      <c r="A50" s="82">
        <f t="shared" si="4"/>
        <v>45474</v>
      </c>
      <c r="B50" s="83">
        <v>36</v>
      </c>
      <c r="C50" s="78">
        <f t="shared" si="5"/>
        <v>10696.941294883694</v>
      </c>
      <c r="D50" s="84">
        <f t="shared" si="0"/>
        <v>24.07</v>
      </c>
      <c r="E50" s="84">
        <f t="shared" si="2"/>
        <v>416.4376455141109</v>
      </c>
      <c r="F50" s="84">
        <f t="shared" si="3"/>
        <v>440.51</v>
      </c>
      <c r="G50" s="78">
        <f t="shared" si="1"/>
        <v>10280.503649369584</v>
      </c>
    </row>
    <row r="51" spans="1:7" x14ac:dyDescent="0.3">
      <c r="A51" s="82">
        <f t="shared" si="4"/>
        <v>45505</v>
      </c>
      <c r="B51" s="83">
        <v>37</v>
      </c>
      <c r="C51" s="78">
        <f t="shared" si="5"/>
        <v>10280.503649369584</v>
      </c>
      <c r="D51" s="84">
        <f t="shared" si="0"/>
        <v>23.13</v>
      </c>
      <c r="E51" s="84">
        <f t="shared" si="2"/>
        <v>417.37463021651763</v>
      </c>
      <c r="F51" s="84">
        <f t="shared" si="3"/>
        <v>440.51</v>
      </c>
      <c r="G51" s="78">
        <f t="shared" si="1"/>
        <v>9863.1290191530661</v>
      </c>
    </row>
    <row r="52" spans="1:7" x14ac:dyDescent="0.3">
      <c r="A52" s="82">
        <f t="shared" si="4"/>
        <v>45536</v>
      </c>
      <c r="B52" s="83">
        <v>38</v>
      </c>
      <c r="C52" s="78">
        <f t="shared" si="5"/>
        <v>9863.1290191530661</v>
      </c>
      <c r="D52" s="84">
        <f t="shared" si="0"/>
        <v>22.19</v>
      </c>
      <c r="E52" s="84">
        <f t="shared" si="2"/>
        <v>418.31372313450476</v>
      </c>
      <c r="F52" s="84">
        <f t="shared" si="3"/>
        <v>440.51</v>
      </c>
      <c r="G52" s="78">
        <f t="shared" si="1"/>
        <v>9444.8152960185616</v>
      </c>
    </row>
    <row r="53" spans="1:7" x14ac:dyDescent="0.3">
      <c r="A53" s="82">
        <f t="shared" si="4"/>
        <v>45566</v>
      </c>
      <c r="B53" s="83">
        <v>39</v>
      </c>
      <c r="C53" s="78">
        <f t="shared" si="5"/>
        <v>9444.8152960185616</v>
      </c>
      <c r="D53" s="84">
        <f t="shared" si="0"/>
        <v>21.25</v>
      </c>
      <c r="E53" s="84">
        <f t="shared" si="2"/>
        <v>419.25492901155746</v>
      </c>
      <c r="F53" s="84">
        <f t="shared" si="3"/>
        <v>440.51</v>
      </c>
      <c r="G53" s="78">
        <f t="shared" si="1"/>
        <v>9025.560367007005</v>
      </c>
    </row>
    <row r="54" spans="1:7" x14ac:dyDescent="0.3">
      <c r="A54" s="82">
        <f t="shared" si="4"/>
        <v>45597</v>
      </c>
      <c r="B54" s="83">
        <v>40</v>
      </c>
      <c r="C54" s="78">
        <f t="shared" si="5"/>
        <v>9025.560367007005</v>
      </c>
      <c r="D54" s="84">
        <f t="shared" si="0"/>
        <v>20.309999999999999</v>
      </c>
      <c r="E54" s="84">
        <f t="shared" si="2"/>
        <v>420.19825260183342</v>
      </c>
      <c r="F54" s="84">
        <f t="shared" si="3"/>
        <v>440.51</v>
      </c>
      <c r="G54" s="78">
        <f t="shared" si="1"/>
        <v>8605.3621144051722</v>
      </c>
    </row>
    <row r="55" spans="1:7" x14ac:dyDescent="0.3">
      <c r="A55" s="82">
        <f t="shared" si="4"/>
        <v>45627</v>
      </c>
      <c r="B55" s="83">
        <v>41</v>
      </c>
      <c r="C55" s="78">
        <f t="shared" si="5"/>
        <v>8605.3621144051722</v>
      </c>
      <c r="D55" s="84">
        <f t="shared" si="0"/>
        <v>19.36</v>
      </c>
      <c r="E55" s="84">
        <f t="shared" si="2"/>
        <v>421.14369867018758</v>
      </c>
      <c r="F55" s="84">
        <f t="shared" si="3"/>
        <v>440.51</v>
      </c>
      <c r="G55" s="78">
        <f t="shared" si="1"/>
        <v>8184.2184157349848</v>
      </c>
    </row>
    <row r="56" spans="1:7" x14ac:dyDescent="0.3">
      <c r="A56" s="82">
        <f t="shared" si="4"/>
        <v>45658</v>
      </c>
      <c r="B56" s="83">
        <v>42</v>
      </c>
      <c r="C56" s="78">
        <f t="shared" si="5"/>
        <v>8184.2184157349848</v>
      </c>
      <c r="D56" s="84">
        <f t="shared" si="0"/>
        <v>18.41</v>
      </c>
      <c r="E56" s="84">
        <f t="shared" si="2"/>
        <v>422.09127199219546</v>
      </c>
      <c r="F56" s="84">
        <f t="shared" si="3"/>
        <v>440.51</v>
      </c>
      <c r="G56" s="78">
        <f t="shared" si="1"/>
        <v>7762.1271437427895</v>
      </c>
    </row>
    <row r="57" spans="1:7" x14ac:dyDescent="0.3">
      <c r="A57" s="82">
        <f t="shared" si="4"/>
        <v>45689</v>
      </c>
      <c r="B57" s="83">
        <v>43</v>
      </c>
      <c r="C57" s="78">
        <f t="shared" si="5"/>
        <v>7762.1271437427895</v>
      </c>
      <c r="D57" s="84">
        <f t="shared" si="0"/>
        <v>17.46</v>
      </c>
      <c r="E57" s="84">
        <f t="shared" si="2"/>
        <v>423.04097735417793</v>
      </c>
      <c r="F57" s="84">
        <f t="shared" si="3"/>
        <v>440.51</v>
      </c>
      <c r="G57" s="78">
        <f t="shared" si="1"/>
        <v>7339.0861663886117</v>
      </c>
    </row>
    <row r="58" spans="1:7" x14ac:dyDescent="0.3">
      <c r="A58" s="82">
        <f t="shared" si="4"/>
        <v>45717</v>
      </c>
      <c r="B58" s="83">
        <v>44</v>
      </c>
      <c r="C58" s="78">
        <f t="shared" si="5"/>
        <v>7339.0861663886117</v>
      </c>
      <c r="D58" s="84">
        <f t="shared" si="0"/>
        <v>16.510000000000002</v>
      </c>
      <c r="E58" s="84">
        <f t="shared" si="2"/>
        <v>423.99281955322488</v>
      </c>
      <c r="F58" s="84">
        <f t="shared" si="3"/>
        <v>440.51</v>
      </c>
      <c r="G58" s="78">
        <f t="shared" si="1"/>
        <v>6915.0933468353869</v>
      </c>
    </row>
    <row r="59" spans="1:7" x14ac:dyDescent="0.3">
      <c r="A59" s="82">
        <f t="shared" si="4"/>
        <v>45748</v>
      </c>
      <c r="B59" s="83">
        <v>45</v>
      </c>
      <c r="C59" s="78">
        <f t="shared" si="5"/>
        <v>6915.0933468353869</v>
      </c>
      <c r="D59" s="84">
        <f t="shared" si="0"/>
        <v>15.56</v>
      </c>
      <c r="E59" s="84">
        <f t="shared" si="2"/>
        <v>424.94680339721958</v>
      </c>
      <c r="F59" s="84">
        <f t="shared" si="3"/>
        <v>440.51</v>
      </c>
      <c r="G59" s="78">
        <f t="shared" si="1"/>
        <v>6490.1465434381671</v>
      </c>
    </row>
    <row r="60" spans="1:7" x14ac:dyDescent="0.3">
      <c r="A60" s="82">
        <f t="shared" si="4"/>
        <v>45778</v>
      </c>
      <c r="B60" s="83">
        <v>46</v>
      </c>
      <c r="C60" s="78">
        <f t="shared" si="5"/>
        <v>6490.1465434381671</v>
      </c>
      <c r="D60" s="84">
        <f t="shared" si="0"/>
        <v>14.6</v>
      </c>
      <c r="E60" s="84">
        <f t="shared" si="2"/>
        <v>425.9029337048633</v>
      </c>
      <c r="F60" s="84">
        <f t="shared" si="3"/>
        <v>440.51</v>
      </c>
      <c r="G60" s="78">
        <f t="shared" si="1"/>
        <v>6064.2436097333039</v>
      </c>
    </row>
    <row r="61" spans="1:7" x14ac:dyDescent="0.3">
      <c r="A61" s="82">
        <f t="shared" si="4"/>
        <v>45809</v>
      </c>
      <c r="B61" s="83">
        <v>47</v>
      </c>
      <c r="C61" s="78">
        <f t="shared" si="5"/>
        <v>6064.2436097333039</v>
      </c>
      <c r="D61" s="84">
        <f t="shared" si="0"/>
        <v>13.64</v>
      </c>
      <c r="E61" s="84">
        <f t="shared" si="2"/>
        <v>426.86121530569926</v>
      </c>
      <c r="F61" s="84">
        <f t="shared" si="3"/>
        <v>440.51</v>
      </c>
      <c r="G61" s="78">
        <f t="shared" si="1"/>
        <v>5637.3823944276046</v>
      </c>
    </row>
    <row r="62" spans="1:7" x14ac:dyDescent="0.3">
      <c r="A62" s="82">
        <f t="shared" si="4"/>
        <v>45839</v>
      </c>
      <c r="B62" s="83">
        <v>48</v>
      </c>
      <c r="C62" s="78">
        <f t="shared" si="5"/>
        <v>5637.3823944276046</v>
      </c>
      <c r="D62" s="84">
        <f t="shared" si="0"/>
        <v>12.68</v>
      </c>
      <c r="E62" s="84">
        <f t="shared" si="2"/>
        <v>427.82165304013705</v>
      </c>
      <c r="F62" s="84">
        <f t="shared" si="3"/>
        <v>440.51</v>
      </c>
      <c r="G62" s="78">
        <f t="shared" si="1"/>
        <v>5209.5607413874677</v>
      </c>
    </row>
    <row r="63" spans="1:7" x14ac:dyDescent="0.3">
      <c r="A63" s="82">
        <f t="shared" si="4"/>
        <v>45870</v>
      </c>
      <c r="B63" s="83">
        <v>49</v>
      </c>
      <c r="C63" s="78">
        <f t="shared" si="5"/>
        <v>5209.5607413874677</v>
      </c>
      <c r="D63" s="84">
        <f t="shared" si="0"/>
        <v>11.72</v>
      </c>
      <c r="E63" s="84">
        <f t="shared" si="2"/>
        <v>428.7842517594774</v>
      </c>
      <c r="F63" s="84">
        <f t="shared" si="3"/>
        <v>440.51</v>
      </c>
      <c r="G63" s="78">
        <f t="shared" si="1"/>
        <v>4780.7764896279905</v>
      </c>
    </row>
    <row r="64" spans="1:7" x14ac:dyDescent="0.3">
      <c r="A64" s="82">
        <f t="shared" si="4"/>
        <v>45901</v>
      </c>
      <c r="B64" s="83">
        <v>50</v>
      </c>
      <c r="C64" s="78">
        <f t="shared" si="5"/>
        <v>4780.7764896279905</v>
      </c>
      <c r="D64" s="84">
        <f t="shared" si="0"/>
        <v>10.76</v>
      </c>
      <c r="E64" s="84">
        <f t="shared" si="2"/>
        <v>429.74901632593622</v>
      </c>
      <c r="F64" s="84">
        <f t="shared" si="3"/>
        <v>440.51</v>
      </c>
      <c r="G64" s="78">
        <f t="shared" si="1"/>
        <v>4351.0274733020542</v>
      </c>
    </row>
    <row r="65" spans="1:7" x14ac:dyDescent="0.3">
      <c r="A65" s="82">
        <f t="shared" si="4"/>
        <v>45931</v>
      </c>
      <c r="B65" s="83">
        <v>51</v>
      </c>
      <c r="C65" s="78">
        <f t="shared" si="5"/>
        <v>4351.0274733020542</v>
      </c>
      <c r="D65" s="84">
        <f t="shared" si="0"/>
        <v>9.7899999999999991</v>
      </c>
      <c r="E65" s="84">
        <f t="shared" si="2"/>
        <v>430.71595161266953</v>
      </c>
      <c r="F65" s="84">
        <f t="shared" si="3"/>
        <v>440.51</v>
      </c>
      <c r="G65" s="78">
        <f t="shared" si="1"/>
        <v>3920.3115216893848</v>
      </c>
    </row>
    <row r="66" spans="1:7" x14ac:dyDescent="0.3">
      <c r="A66" s="82">
        <f t="shared" si="4"/>
        <v>45962</v>
      </c>
      <c r="B66" s="83">
        <v>52</v>
      </c>
      <c r="C66" s="78">
        <f t="shared" si="5"/>
        <v>3920.3115216893848</v>
      </c>
      <c r="D66" s="84">
        <f t="shared" si="0"/>
        <v>8.82</v>
      </c>
      <c r="E66" s="84">
        <f t="shared" si="2"/>
        <v>431.68506250379806</v>
      </c>
      <c r="F66" s="84">
        <f t="shared" si="3"/>
        <v>440.51</v>
      </c>
      <c r="G66" s="78">
        <f t="shared" si="1"/>
        <v>3488.6264591855866</v>
      </c>
    </row>
    <row r="67" spans="1:7" x14ac:dyDescent="0.3">
      <c r="A67" s="82">
        <f t="shared" si="4"/>
        <v>45992</v>
      </c>
      <c r="B67" s="83">
        <v>53</v>
      </c>
      <c r="C67" s="78">
        <f t="shared" si="5"/>
        <v>3488.6264591855866</v>
      </c>
      <c r="D67" s="84">
        <f t="shared" si="0"/>
        <v>7.85</v>
      </c>
      <c r="E67" s="84">
        <f t="shared" si="2"/>
        <v>432.65635389443162</v>
      </c>
      <c r="F67" s="84">
        <f t="shared" si="3"/>
        <v>440.51</v>
      </c>
      <c r="G67" s="78">
        <f t="shared" si="1"/>
        <v>3055.9701052911551</v>
      </c>
    </row>
    <row r="68" spans="1:7" x14ac:dyDescent="0.3">
      <c r="A68" s="82">
        <f t="shared" si="4"/>
        <v>46023</v>
      </c>
      <c r="B68" s="83">
        <v>54</v>
      </c>
      <c r="C68" s="78">
        <f t="shared" si="5"/>
        <v>3055.9701052911551</v>
      </c>
      <c r="D68" s="84">
        <f t="shared" si="0"/>
        <v>6.88</v>
      </c>
      <c r="E68" s="84">
        <f t="shared" si="2"/>
        <v>433.62983069069412</v>
      </c>
      <c r="F68" s="84">
        <f t="shared" si="3"/>
        <v>440.51</v>
      </c>
      <c r="G68" s="78">
        <f t="shared" si="1"/>
        <v>2622.3402746004608</v>
      </c>
    </row>
    <row r="69" spans="1:7" x14ac:dyDescent="0.3">
      <c r="A69" s="82">
        <f t="shared" si="4"/>
        <v>46054</v>
      </c>
      <c r="B69" s="83">
        <v>55</v>
      </c>
      <c r="C69" s="78">
        <f t="shared" si="5"/>
        <v>2622.3402746004608</v>
      </c>
      <c r="D69" s="84">
        <f t="shared" si="0"/>
        <v>5.9</v>
      </c>
      <c r="E69" s="84">
        <f t="shared" si="2"/>
        <v>434.60549780974816</v>
      </c>
      <c r="F69" s="84">
        <f t="shared" si="3"/>
        <v>440.51</v>
      </c>
      <c r="G69" s="78">
        <f t="shared" si="1"/>
        <v>2187.7347767907127</v>
      </c>
    </row>
    <row r="70" spans="1:7" x14ac:dyDescent="0.3">
      <c r="A70" s="82">
        <f t="shared" si="4"/>
        <v>46082</v>
      </c>
      <c r="B70" s="83">
        <v>56</v>
      </c>
      <c r="C70" s="78">
        <f t="shared" si="5"/>
        <v>2187.7347767907127</v>
      </c>
      <c r="D70" s="84">
        <f t="shared" si="0"/>
        <v>4.92</v>
      </c>
      <c r="E70" s="84">
        <f t="shared" si="2"/>
        <v>435.58336017982009</v>
      </c>
      <c r="F70" s="84">
        <f t="shared" si="3"/>
        <v>440.51</v>
      </c>
      <c r="G70" s="78">
        <f t="shared" si="1"/>
        <v>1752.1514166108925</v>
      </c>
    </row>
    <row r="71" spans="1:7" x14ac:dyDescent="0.3">
      <c r="A71" s="82">
        <f t="shared" si="4"/>
        <v>46113</v>
      </c>
      <c r="B71" s="83">
        <v>57</v>
      </c>
      <c r="C71" s="78">
        <f t="shared" si="5"/>
        <v>1752.1514166108925</v>
      </c>
      <c r="D71" s="84">
        <f t="shared" si="0"/>
        <v>3.94</v>
      </c>
      <c r="E71" s="84">
        <f t="shared" si="2"/>
        <v>436.56342274022467</v>
      </c>
      <c r="F71" s="84">
        <f t="shared" si="3"/>
        <v>440.51</v>
      </c>
      <c r="G71" s="78">
        <f t="shared" si="1"/>
        <v>1315.5879938706678</v>
      </c>
    </row>
    <row r="72" spans="1:7" x14ac:dyDescent="0.3">
      <c r="A72" s="82">
        <f t="shared" si="4"/>
        <v>46143</v>
      </c>
      <c r="B72" s="83">
        <v>58</v>
      </c>
      <c r="C72" s="78">
        <f t="shared" si="5"/>
        <v>1315.5879938706678</v>
      </c>
      <c r="D72" s="84">
        <f t="shared" si="0"/>
        <v>2.96</v>
      </c>
      <c r="E72" s="84">
        <f t="shared" si="2"/>
        <v>437.54569044139021</v>
      </c>
      <c r="F72" s="84">
        <f t="shared" si="3"/>
        <v>440.51</v>
      </c>
      <c r="G72" s="78">
        <f t="shared" si="1"/>
        <v>878.04230342927758</v>
      </c>
    </row>
    <row r="73" spans="1:7" x14ac:dyDescent="0.3">
      <c r="A73" s="82">
        <f t="shared" si="4"/>
        <v>46174</v>
      </c>
      <c r="B73" s="83">
        <v>59</v>
      </c>
      <c r="C73" s="78">
        <f t="shared" si="5"/>
        <v>878.04230342927758</v>
      </c>
      <c r="D73" s="84">
        <f t="shared" si="0"/>
        <v>1.98</v>
      </c>
      <c r="E73" s="84">
        <f t="shared" si="2"/>
        <v>438.53016824488333</v>
      </c>
      <c r="F73" s="84">
        <f t="shared" si="3"/>
        <v>440.51</v>
      </c>
      <c r="G73" s="78">
        <f t="shared" si="1"/>
        <v>439.51213518439425</v>
      </c>
    </row>
    <row r="74" spans="1:7" x14ac:dyDescent="0.3">
      <c r="A74" s="82">
        <f t="shared" si="4"/>
        <v>46204</v>
      </c>
      <c r="B74" s="83">
        <v>60</v>
      </c>
      <c r="C74" s="78">
        <f>G73</f>
        <v>439.51213518439425</v>
      </c>
      <c r="D74" s="84">
        <f>ROUND(C74*$E$11/12,2)</f>
        <v>0.99</v>
      </c>
      <c r="E74" s="84">
        <f t="shared" si="2"/>
        <v>439.5168611234343</v>
      </c>
      <c r="F74" s="84">
        <f t="shared" si="3"/>
        <v>440.51</v>
      </c>
      <c r="G74" s="78">
        <f>C74-E74</f>
        <v>-4.7259390400427037E-3</v>
      </c>
    </row>
    <row r="75" spans="1:7" x14ac:dyDescent="0.3">
      <c r="A75" s="82"/>
      <c r="B75" s="83"/>
      <c r="C75" s="78"/>
      <c r="D75" s="84"/>
      <c r="E75" s="84"/>
      <c r="F75" s="84"/>
      <c r="G75" s="78"/>
    </row>
    <row r="76" spans="1:7" x14ac:dyDescent="0.3">
      <c r="A76" s="82"/>
      <c r="B76" s="83"/>
      <c r="C76" s="78"/>
      <c r="D76" s="84"/>
      <c r="E76" s="84"/>
      <c r="F76" s="84"/>
      <c r="G76" s="78"/>
    </row>
    <row r="77" spans="1:7" x14ac:dyDescent="0.3">
      <c r="A77" s="82"/>
      <c r="B77" s="83"/>
      <c r="C77" s="78"/>
      <c r="D77" s="84"/>
      <c r="E77" s="84"/>
      <c r="F77" s="84"/>
      <c r="G77" s="78"/>
    </row>
    <row r="78" spans="1:7" x14ac:dyDescent="0.3">
      <c r="A78" s="82"/>
      <c r="B78" s="83"/>
      <c r="C78" s="78"/>
      <c r="D78" s="84"/>
      <c r="E78" s="84"/>
      <c r="F78" s="84"/>
      <c r="G78" s="78"/>
    </row>
    <row r="79" spans="1:7" x14ac:dyDescent="0.3">
      <c r="A79" s="82"/>
      <c r="B79" s="83"/>
      <c r="C79" s="78"/>
      <c r="D79" s="84"/>
      <c r="E79" s="84"/>
      <c r="F79" s="84"/>
      <c r="G79" s="78"/>
    </row>
    <row r="80" spans="1:7" x14ac:dyDescent="0.3">
      <c r="A80" s="82"/>
      <c r="B80" s="83"/>
      <c r="C80" s="78"/>
      <c r="D80" s="84"/>
      <c r="E80" s="84"/>
      <c r="F80" s="84"/>
      <c r="G80" s="78"/>
    </row>
    <row r="81" spans="1:7" x14ac:dyDescent="0.3">
      <c r="A81" s="82"/>
      <c r="B81" s="83"/>
      <c r="C81" s="78"/>
      <c r="D81" s="84"/>
      <c r="E81" s="84"/>
      <c r="F81" s="84"/>
      <c r="G81" s="78"/>
    </row>
    <row r="82" spans="1:7" x14ac:dyDescent="0.3">
      <c r="A82" s="82"/>
      <c r="B82" s="83"/>
      <c r="C82" s="78"/>
      <c r="D82" s="84"/>
      <c r="E82" s="84"/>
      <c r="F82" s="84"/>
      <c r="G82" s="78"/>
    </row>
    <row r="83" spans="1:7" x14ac:dyDescent="0.3">
      <c r="A83" s="82"/>
      <c r="B83" s="83"/>
      <c r="C83" s="78"/>
      <c r="D83" s="84"/>
      <c r="E83" s="84"/>
      <c r="F83" s="84"/>
      <c r="G83" s="78"/>
    </row>
    <row r="84" spans="1:7" x14ac:dyDescent="0.3">
      <c r="A84" s="82"/>
      <c r="B84" s="83"/>
      <c r="C84" s="78"/>
      <c r="D84" s="84"/>
      <c r="E84" s="84"/>
      <c r="F84" s="84"/>
      <c r="G84" s="78"/>
    </row>
    <row r="85" spans="1:7" x14ac:dyDescent="0.3">
      <c r="A85" s="82"/>
      <c r="B85" s="83"/>
      <c r="C85" s="78"/>
      <c r="D85" s="84"/>
      <c r="E85" s="84"/>
      <c r="F85" s="84"/>
      <c r="G85" s="78"/>
    </row>
    <row r="86" spans="1:7" x14ac:dyDescent="0.3">
      <c r="A86" s="82"/>
      <c r="B86" s="83"/>
      <c r="C86" s="78"/>
      <c r="D86" s="84"/>
      <c r="E86" s="84"/>
      <c r="F86" s="84"/>
      <c r="G86" s="78"/>
    </row>
    <row r="87" spans="1:7" x14ac:dyDescent="0.3">
      <c r="A87" s="82"/>
      <c r="B87" s="83"/>
      <c r="C87" s="78"/>
      <c r="D87" s="84"/>
      <c r="E87" s="84"/>
      <c r="F87" s="84"/>
      <c r="G87" s="78"/>
    </row>
    <row r="88" spans="1:7" x14ac:dyDescent="0.3">
      <c r="A88" s="82"/>
      <c r="B88" s="83"/>
      <c r="C88" s="78"/>
      <c r="D88" s="84"/>
      <c r="E88" s="84"/>
      <c r="F88" s="84"/>
      <c r="G88" s="78"/>
    </row>
    <row r="89" spans="1:7" x14ac:dyDescent="0.3">
      <c r="A89" s="82"/>
      <c r="B89" s="83"/>
      <c r="C89" s="78"/>
      <c r="D89" s="84"/>
      <c r="E89" s="84"/>
      <c r="F89" s="84"/>
      <c r="G89" s="78"/>
    </row>
    <row r="90" spans="1:7" x14ac:dyDescent="0.3">
      <c r="A90" s="82"/>
      <c r="B90" s="83"/>
      <c r="C90" s="78"/>
      <c r="D90" s="84"/>
      <c r="E90" s="84"/>
      <c r="F90" s="84"/>
      <c r="G90" s="78"/>
    </row>
    <row r="91" spans="1:7" x14ac:dyDescent="0.3">
      <c r="A91" s="82"/>
      <c r="B91" s="83"/>
      <c r="C91" s="78"/>
      <c r="D91" s="84"/>
      <c r="E91" s="84"/>
      <c r="F91" s="84"/>
      <c r="G91" s="78"/>
    </row>
    <row r="92" spans="1:7" x14ac:dyDescent="0.3">
      <c r="A92" s="82"/>
      <c r="B92" s="83"/>
      <c r="C92" s="78"/>
      <c r="D92" s="84"/>
      <c r="E92" s="84"/>
      <c r="F92" s="84"/>
      <c r="G92" s="78"/>
    </row>
    <row r="93" spans="1:7" x14ac:dyDescent="0.3">
      <c r="A93" s="82"/>
      <c r="B93" s="83"/>
      <c r="C93" s="78"/>
      <c r="D93" s="84"/>
      <c r="E93" s="84"/>
      <c r="F93" s="84"/>
      <c r="G93" s="78"/>
    </row>
    <row r="94" spans="1:7" x14ac:dyDescent="0.3">
      <c r="A94" s="82"/>
      <c r="B94" s="83"/>
      <c r="C94" s="78"/>
      <c r="D94" s="84"/>
      <c r="E94" s="84"/>
      <c r="F94" s="84"/>
      <c r="G94" s="78"/>
    </row>
    <row r="95" spans="1:7" x14ac:dyDescent="0.3">
      <c r="A95" s="82"/>
      <c r="B95" s="83"/>
      <c r="C95" s="78"/>
      <c r="D95" s="84"/>
      <c r="E95" s="84"/>
      <c r="F95" s="84"/>
      <c r="G95" s="78"/>
    </row>
    <row r="96" spans="1:7" x14ac:dyDescent="0.3">
      <c r="A96" s="82"/>
      <c r="B96" s="83"/>
      <c r="C96" s="78"/>
      <c r="D96" s="84"/>
      <c r="E96" s="84"/>
      <c r="F96" s="84"/>
      <c r="G96" s="78"/>
    </row>
    <row r="97" spans="1:7" x14ac:dyDescent="0.3">
      <c r="A97" s="82"/>
      <c r="B97" s="83"/>
      <c r="C97" s="78"/>
      <c r="D97" s="84"/>
      <c r="E97" s="84"/>
      <c r="F97" s="84"/>
      <c r="G97" s="78"/>
    </row>
    <row r="98" spans="1:7" x14ac:dyDescent="0.3">
      <c r="A98" s="82"/>
      <c r="B98" s="83"/>
      <c r="C98" s="78"/>
      <c r="D98" s="84"/>
      <c r="E98" s="84"/>
      <c r="F98" s="84"/>
      <c r="G98" s="78"/>
    </row>
    <row r="99" spans="1:7" x14ac:dyDescent="0.3">
      <c r="A99" s="82"/>
      <c r="B99" s="83"/>
      <c r="C99" s="78"/>
      <c r="D99" s="84"/>
      <c r="E99" s="84"/>
      <c r="F99" s="84"/>
      <c r="G99" s="78"/>
    </row>
    <row r="100" spans="1:7" x14ac:dyDescent="0.3">
      <c r="A100" s="82"/>
      <c r="B100" s="83"/>
      <c r="C100" s="78"/>
      <c r="D100" s="84"/>
      <c r="E100" s="84"/>
      <c r="F100" s="84"/>
      <c r="G100" s="78"/>
    </row>
    <row r="101" spans="1:7" x14ac:dyDescent="0.3">
      <c r="A101" s="82"/>
      <c r="B101" s="83"/>
      <c r="C101" s="78"/>
      <c r="D101" s="84"/>
      <c r="E101" s="84"/>
      <c r="F101" s="84"/>
      <c r="G101" s="78"/>
    </row>
    <row r="102" spans="1:7" x14ac:dyDescent="0.3">
      <c r="A102" s="82"/>
      <c r="B102" s="83"/>
      <c r="C102" s="78"/>
      <c r="D102" s="84"/>
      <c r="E102" s="84"/>
      <c r="F102" s="84"/>
      <c r="G102" s="78"/>
    </row>
    <row r="103" spans="1:7" x14ac:dyDescent="0.3">
      <c r="A103" s="82"/>
      <c r="B103" s="83"/>
      <c r="C103" s="78"/>
      <c r="D103" s="84"/>
      <c r="E103" s="84"/>
      <c r="F103" s="84"/>
      <c r="G103" s="78"/>
    </row>
    <row r="104" spans="1:7" x14ac:dyDescent="0.3">
      <c r="A104" s="82"/>
      <c r="B104" s="83"/>
      <c r="C104" s="78"/>
      <c r="D104" s="84"/>
      <c r="E104" s="84"/>
      <c r="F104" s="84"/>
      <c r="G104" s="78"/>
    </row>
    <row r="105" spans="1:7" x14ac:dyDescent="0.3">
      <c r="A105" s="82"/>
      <c r="B105" s="83"/>
      <c r="C105" s="78"/>
      <c r="D105" s="84"/>
      <c r="E105" s="84"/>
      <c r="F105" s="84"/>
      <c r="G105" s="78"/>
    </row>
    <row r="106" spans="1:7" x14ac:dyDescent="0.3">
      <c r="A106" s="82"/>
      <c r="B106" s="83"/>
      <c r="C106" s="78"/>
      <c r="D106" s="84"/>
      <c r="E106" s="84"/>
      <c r="F106" s="84"/>
      <c r="G106" s="78"/>
    </row>
    <row r="107" spans="1:7" x14ac:dyDescent="0.3">
      <c r="A107" s="82"/>
      <c r="B107" s="83"/>
      <c r="C107" s="78"/>
      <c r="D107" s="84"/>
      <c r="E107" s="84"/>
      <c r="F107" s="84"/>
      <c r="G107" s="78"/>
    </row>
    <row r="108" spans="1:7" x14ac:dyDescent="0.3">
      <c r="A108" s="82"/>
      <c r="B108" s="83"/>
      <c r="C108" s="78"/>
      <c r="D108" s="84"/>
      <c r="E108" s="84"/>
      <c r="F108" s="84"/>
      <c r="G108" s="78"/>
    </row>
    <row r="109" spans="1:7" x14ac:dyDescent="0.3">
      <c r="A109" s="82"/>
      <c r="B109" s="83"/>
      <c r="C109" s="78"/>
      <c r="D109" s="84"/>
      <c r="E109" s="84"/>
      <c r="F109" s="84"/>
      <c r="G109" s="78"/>
    </row>
    <row r="110" spans="1:7" x14ac:dyDescent="0.3">
      <c r="A110" s="82"/>
      <c r="B110" s="83"/>
      <c r="C110" s="78"/>
      <c r="D110" s="84"/>
      <c r="E110" s="84"/>
      <c r="F110" s="84"/>
      <c r="G110" s="78"/>
    </row>
    <row r="111" spans="1:7" x14ac:dyDescent="0.3">
      <c r="A111" s="82"/>
      <c r="B111" s="83"/>
      <c r="C111" s="78"/>
      <c r="D111" s="84"/>
      <c r="E111" s="84"/>
      <c r="F111" s="84"/>
      <c r="G111" s="78"/>
    </row>
    <row r="112" spans="1:7" x14ac:dyDescent="0.3">
      <c r="A112" s="82"/>
      <c r="B112" s="83"/>
      <c r="C112" s="78"/>
      <c r="D112" s="84"/>
      <c r="E112" s="84"/>
      <c r="F112" s="84"/>
      <c r="G112" s="78"/>
    </row>
    <row r="113" spans="1:7" x14ac:dyDescent="0.3">
      <c r="A113" s="82"/>
      <c r="B113" s="83"/>
      <c r="C113" s="78"/>
      <c r="D113" s="84"/>
      <c r="E113" s="84"/>
      <c r="F113" s="84"/>
      <c r="G113" s="78"/>
    </row>
    <row r="114" spans="1:7" x14ac:dyDescent="0.3">
      <c r="A114" s="82"/>
      <c r="B114" s="83"/>
      <c r="C114" s="78"/>
      <c r="D114" s="84"/>
      <c r="E114" s="84"/>
      <c r="F114" s="84"/>
      <c r="G114" s="78"/>
    </row>
    <row r="115" spans="1:7" x14ac:dyDescent="0.3">
      <c r="A115" s="82"/>
      <c r="B115" s="83"/>
      <c r="C115" s="78"/>
      <c r="D115" s="84"/>
      <c r="E115" s="84"/>
      <c r="F115" s="84"/>
      <c r="G115" s="78"/>
    </row>
    <row r="116" spans="1:7" x14ac:dyDescent="0.3">
      <c r="A116" s="82"/>
      <c r="B116" s="83"/>
      <c r="C116" s="78"/>
      <c r="D116" s="84"/>
      <c r="E116" s="84"/>
      <c r="F116" s="84"/>
      <c r="G116" s="78"/>
    </row>
    <row r="117" spans="1:7" x14ac:dyDescent="0.3">
      <c r="A117" s="82"/>
      <c r="B117" s="83"/>
      <c r="C117" s="78"/>
      <c r="D117" s="84"/>
      <c r="E117" s="84"/>
      <c r="F117" s="84"/>
      <c r="G117" s="78"/>
    </row>
    <row r="118" spans="1:7" x14ac:dyDescent="0.3">
      <c r="A118" s="82"/>
      <c r="B118" s="83"/>
      <c r="C118" s="78"/>
      <c r="D118" s="84"/>
      <c r="E118" s="84"/>
      <c r="F118" s="84"/>
      <c r="G118" s="78"/>
    </row>
    <row r="119" spans="1:7" x14ac:dyDescent="0.3">
      <c r="A119" s="82"/>
      <c r="B119" s="83"/>
      <c r="C119" s="78"/>
      <c r="D119" s="84"/>
      <c r="E119" s="84"/>
      <c r="F119" s="84"/>
      <c r="G119" s="78"/>
    </row>
    <row r="120" spans="1:7" x14ac:dyDescent="0.3">
      <c r="A120" s="82"/>
      <c r="B120" s="83"/>
      <c r="C120" s="78"/>
      <c r="D120" s="84"/>
      <c r="E120" s="84"/>
      <c r="F120" s="84"/>
      <c r="G120" s="78"/>
    </row>
    <row r="121" spans="1:7" x14ac:dyDescent="0.3">
      <c r="A121" s="82"/>
      <c r="B121" s="83"/>
      <c r="C121" s="78"/>
      <c r="D121" s="84"/>
      <c r="E121" s="84"/>
      <c r="F121" s="84"/>
      <c r="G121" s="78"/>
    </row>
    <row r="122" spans="1:7" x14ac:dyDescent="0.3">
      <c r="A122" s="82"/>
      <c r="B122" s="83"/>
      <c r="C122" s="78"/>
      <c r="D122" s="84"/>
      <c r="E122" s="84"/>
      <c r="F122" s="84"/>
      <c r="G122" s="78"/>
    </row>
    <row r="123" spans="1:7" x14ac:dyDescent="0.3">
      <c r="A123" s="82"/>
      <c r="B123" s="83"/>
      <c r="C123" s="78"/>
      <c r="D123" s="84"/>
      <c r="E123" s="84"/>
      <c r="F123" s="84"/>
      <c r="G123" s="78"/>
    </row>
    <row r="124" spans="1:7" x14ac:dyDescent="0.3">
      <c r="A124" s="82"/>
      <c r="B124" s="83"/>
      <c r="C124" s="78"/>
      <c r="D124" s="84"/>
      <c r="E124" s="84"/>
      <c r="F124" s="84"/>
      <c r="G124" s="78"/>
    </row>
    <row r="125" spans="1:7" x14ac:dyDescent="0.3">
      <c r="A125" s="82"/>
      <c r="B125" s="83"/>
      <c r="C125" s="78"/>
      <c r="D125" s="84"/>
      <c r="E125" s="84"/>
      <c r="F125" s="84"/>
      <c r="G125" s="78"/>
    </row>
    <row r="126" spans="1:7" x14ac:dyDescent="0.3">
      <c r="A126" s="82"/>
      <c r="B126" s="83"/>
      <c r="C126" s="78"/>
      <c r="D126" s="84"/>
      <c r="E126" s="84"/>
      <c r="F126" s="84"/>
      <c r="G126" s="78"/>
    </row>
    <row r="127" spans="1:7" x14ac:dyDescent="0.3">
      <c r="A127" s="82"/>
      <c r="B127" s="83"/>
      <c r="C127" s="78"/>
      <c r="D127" s="84"/>
      <c r="E127" s="84"/>
      <c r="F127" s="84"/>
      <c r="G127" s="78"/>
    </row>
    <row r="128" spans="1:7" x14ac:dyDescent="0.3">
      <c r="A128" s="82"/>
      <c r="B128" s="83"/>
      <c r="C128" s="78"/>
      <c r="D128" s="84"/>
      <c r="E128" s="84"/>
      <c r="F128" s="84"/>
      <c r="G128" s="78"/>
    </row>
    <row r="129" spans="1:7" x14ac:dyDescent="0.3">
      <c r="A129" s="82"/>
      <c r="B129" s="83"/>
      <c r="C129" s="78"/>
      <c r="D129" s="84"/>
      <c r="E129" s="84"/>
      <c r="F129" s="84"/>
      <c r="G129" s="78"/>
    </row>
    <row r="130" spans="1:7" x14ac:dyDescent="0.3">
      <c r="A130" s="82"/>
      <c r="B130" s="83"/>
      <c r="C130" s="78"/>
      <c r="D130" s="84"/>
      <c r="E130" s="84"/>
      <c r="F130" s="84"/>
      <c r="G130" s="78"/>
    </row>
    <row r="131" spans="1:7" x14ac:dyDescent="0.3">
      <c r="A131" s="82"/>
      <c r="B131" s="83"/>
      <c r="C131" s="78"/>
      <c r="D131" s="84"/>
      <c r="E131" s="84"/>
      <c r="F131" s="84"/>
      <c r="G131" s="78"/>
    </row>
    <row r="132" spans="1:7" x14ac:dyDescent="0.3">
      <c r="A132" s="82"/>
      <c r="B132" s="83"/>
      <c r="C132" s="78"/>
      <c r="D132" s="84"/>
      <c r="E132" s="84"/>
      <c r="F132" s="84"/>
      <c r="G132" s="78"/>
    </row>
    <row r="133" spans="1:7" x14ac:dyDescent="0.3">
      <c r="A133" s="82"/>
      <c r="B133" s="83"/>
      <c r="C133" s="78"/>
      <c r="D133" s="84"/>
      <c r="E133" s="84"/>
      <c r="F133" s="84"/>
      <c r="G133" s="78"/>
    </row>
    <row r="134" spans="1:7" x14ac:dyDescent="0.3">
      <c r="A134" s="82"/>
      <c r="B134" s="83"/>
      <c r="C134" s="78"/>
      <c r="D134" s="84"/>
      <c r="E134" s="84"/>
      <c r="F134" s="84"/>
      <c r="G134" s="78"/>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8BD2BE26EB0714589EA5BDF228104C8" ma:contentTypeVersion="12" ma:contentTypeDescription="Create a new document." ma:contentTypeScope="" ma:versionID="3a8c131a918ed09e4fee13f5d42339a3">
  <xsd:schema xmlns:xsd="http://www.w3.org/2001/XMLSchema" xmlns:xs="http://www.w3.org/2001/XMLSchema" xmlns:p="http://schemas.microsoft.com/office/2006/metadata/properties" xmlns:ns2="0ae7e9c1-1a9d-426b-b4bc-76111263279c" xmlns:ns3="3781b2b8-4806-4bd5-8f0f-f0ed2a88ffbf" targetNamespace="http://schemas.microsoft.com/office/2006/metadata/properties" ma:root="true" ma:fieldsID="011c689ba5bff549f60a8acfb80ade5b" ns2:_="" ns3:_="">
    <xsd:import namespace="0ae7e9c1-1a9d-426b-b4bc-76111263279c"/>
    <xsd:import namespace="3781b2b8-4806-4bd5-8f0f-f0ed2a88ffb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e7e9c1-1a9d-426b-b4bc-76111263279c"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781b2b8-4806-4bd5-8f0f-f0ed2a88ffb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59BBD20D-3BE7-444E-B5AE-0481F25A5315}">
  <ds:schemaRefs>
    <ds:schemaRef ds:uri="http://schemas.microsoft.com/office/2006/documentManagement/types"/>
    <ds:schemaRef ds:uri="0ae7e9c1-1a9d-426b-b4bc-76111263279c"/>
    <ds:schemaRef ds:uri="http://purl.org/dc/terms/"/>
    <ds:schemaRef ds:uri="http://schemas.openxmlformats.org/package/2006/metadata/core-properties"/>
    <ds:schemaRef ds:uri="3781b2b8-4806-4bd5-8f0f-f0ed2a88ffbf"/>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D1F10216-9E8A-4751-B535-5B563C650A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e7e9c1-1a9d-426b-b4bc-76111263279c"/>
    <ds:schemaRef ds:uri="3781b2b8-4806-4bd5-8f0f-f0ed2a88ff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Lisa 3</vt:lpstr>
      <vt:lpstr>Annuiteetgraafik BIL</vt:lpstr>
      <vt:lpstr>Annuiteetgraafik PP (lisa 6.1)</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RKAS</dc:creator>
  <cp:lastModifiedBy>Mariann Stein</cp:lastModifiedBy>
  <cp:lastPrinted>2010-12-22T22:08:13Z</cp:lastPrinted>
  <dcterms:created xsi:type="dcterms:W3CDTF">2009-11-20T06:24:07Z</dcterms:created>
  <dcterms:modified xsi:type="dcterms:W3CDTF">2021-11-26T10:37:20Z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0x010100D8BD2BE26EB0714589EA5BDF228104C8</vt:lpwstr>
  </property>
</Properties>
</file>